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80" activeTab="0"/>
  </bookViews>
  <sheets>
    <sheet name="приложение" sheetId="1" r:id="rId1"/>
  </sheets>
  <definedNames>
    <definedName name="_xlnm.Print_Titles" localSheetId="0">'приложение'!$9:$10</definedName>
  </definedNames>
  <calcPr fullCalcOnLoad="1"/>
</workbook>
</file>

<file path=xl/sharedStrings.xml><?xml version="1.0" encoding="utf-8"?>
<sst xmlns="http://schemas.openxmlformats.org/spreadsheetml/2006/main" count="78" uniqueCount="72">
  <si>
    <t>Иные безвозмездные и безвозвратные перечисления</t>
  </si>
  <si>
    <t xml:space="preserve">Субсидии из Регионального фонда софинансирования социальных расходов </t>
  </si>
  <si>
    <t xml:space="preserve">Субвенции  из регионального фонда компенсаций </t>
  </si>
  <si>
    <t>Всего межбюджетных трансфертов</t>
  </si>
  <si>
    <t>Наименование</t>
  </si>
  <si>
    <t>Сумма</t>
  </si>
  <si>
    <t xml:space="preserve"> - подпрограмма "Автомобильные дороги"</t>
  </si>
  <si>
    <t xml:space="preserve">На комплектование книжных фондов библиотек муниципальных образований </t>
  </si>
  <si>
    <t>(руб.)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</si>
  <si>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</si>
  <si>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Программа "Развитие транспортной системы Ханты-Мансийского автономного округа - Югры" на 2011-2013 годы и на период до 2015 года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</si>
  <si>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</si>
  <si>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Субвенции местным бюджетам на организацию отдыха и оздоровления детей</t>
  </si>
  <si>
    <t>Субвенции местным бюджетам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</si>
  <si>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</si>
  <si>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</si>
  <si>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Субвенции местным бюджетам на обеспечение дополнительных гарантий прав на жилое помещение детей-сирот, детей, оставшихся  без попечения родителей, лиц из числа детей-сирот, детей, оставшихся без попечения родителей</t>
  </si>
  <si>
    <t>Субвеннции местным бюджетам на осуществление полномочий по государственному управлению охраной труда</t>
  </si>
  <si>
    <t>Объем межбюджетных трансфертов, 
получаемых из бюджетов других уровней на 2013 год</t>
  </si>
  <si>
    <t>На оплату стоимости питания детям школьного возраста в оздоровительных лагерях с дневным пребыванием детей</t>
  </si>
  <si>
    <t>Возмещение части затрат в связи с предоставлением учителям общеобразовательных учреждений ипотечного кредита</t>
  </si>
  <si>
    <t>Программа "Развитие физической культуры и спорта в ХМАО - Югре" на 2011-2013годы и на период до 2015 года</t>
  </si>
  <si>
    <t>Подпрограмма "Доступное жилье молодым" программы "Улучшение жилищных условий населения ХМАО-Югры на 2011-2013 годы и на период до 2015 года"</t>
  </si>
  <si>
    <t>Программа  "Культура Югры" на 2011-2013 годы и на период 2015 года</t>
  </si>
  <si>
    <t xml:space="preserve"> - подпрограмма "Библиотечное дело"</t>
  </si>
  <si>
    <t>Подпрограмма "Профилактика правонарушений" программы "Профилактика правонарушений  в Ханты-Мансийском автономном округе - Югре на 2011-2013 годы"</t>
  </si>
  <si>
    <t>Программа "Наш дом" на 2011-2015 гг.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</si>
  <si>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</si>
  <si>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Программа "Содействие занятости населения на 2011-2013 годы и на период до 2015 года"</t>
  </si>
  <si>
    <t>Субвенции местным бюджетам на осуществление полномочий в области  оборота этилового спирта, алкогольной и спиртосодержащей продукции</t>
  </si>
  <si>
    <t>Субвенции местным бюджетам на создание и обеспечение деятельности административных комиссий</t>
  </si>
  <si>
    <t>Субвенции местным бюджетам на выполнение полномочий по государственной регистрации актов гражданского состояния</t>
  </si>
  <si>
    <t>Субвенции местным бюджетам на образование и организацию деятельности комиссий по делам несовершеннолетних и защите их прав</t>
  </si>
  <si>
    <t xml:space="preserve"> Субвенции местным бюджетам на реализацию программы "Развитие агропромышленного комплекса ХМАО-Югры" в 2011-2013 годах</t>
  </si>
  <si>
    <t>Субвенции местным бюджетам на выплату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</si>
  <si>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выплату единовременных пособий при всех формах устройства детей, лишенных родительского попечения, в семью</t>
  </si>
  <si>
    <t>Субвенции местным бюджетам на реализацию основных общеобразовательных программ в муниципальных общеобразовательных учреждениях</t>
  </si>
  <si>
    <t>Субвенции местным бюджетам на осуществление деятельности по опеке и попечительству</t>
  </si>
  <si>
    <t>Субвенции местным бюджетам на информационное обеспечение общеобразовательных учреждений</t>
  </si>
  <si>
    <t>Субвенции местным бюджетам на ежемесячное денежное вознаграждение за классное руководство в государственных и муниципальных общеобразовательных школах</t>
  </si>
  <si>
    <t xml:space="preserve"> Субвенции местным бюджетам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</si>
  <si>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</si>
  <si>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предоставление дополнительных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</si>
  <si>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Субвенции местным бюджетам на предоставление учащимся муниципальных общеобразовательных учреждений завтраков и обедов</t>
  </si>
  <si>
    <t>Субвенции местным бюджетам на обеспечение  жильем отдельных категорий граждан, установленных Федеральными законами от 12.01.1995 г. № 5-ФЗ "О ветеранах", от 24.11.1995 № 181-ФЗ "О социальной защите инвалидов в Российской Федерации"</t>
  </si>
  <si>
    <t>Уточнение (март)</t>
  </si>
  <si>
    <t>План на 2013 год</t>
  </si>
  <si>
    <t>Подпрограмма "Стимулирование жилищного строительства" программы "Содействие развитию жилищного строительства на 2011-2013 годы и на период до 2015 года"</t>
  </si>
  <si>
    <t>На финансирование наказов избирателей депутатам Думы Ханты-Мансийского автономного округа-Югры</t>
  </si>
  <si>
    <t xml:space="preserve">В рамках целевой программы автономного округа "Модернизация и реформирование жилищно-коммунального комплекса Ханты-Мансийского автономного округа-Югры на 2011-2013 годы и на период до 2015 года" </t>
  </si>
  <si>
    <t>Уточнение (апрель)</t>
  </si>
  <si>
    <t xml:space="preserve">Программа "Развитие малого и среднего предпринимательства в ХМАО-Югре на 2011-2013 годы и на период до 2015 года" </t>
  </si>
  <si>
    <t>Уточнение (май)</t>
  </si>
  <si>
    <t>Составление (изменение, дополнение) списков кандидатов в присяжные заседатели федеральных судов общей юрисдикции</t>
  </si>
  <si>
    <t xml:space="preserve">На целевую программу автономного округа "Молодежь югры" на 2011-2013 годы </t>
  </si>
  <si>
    <t>Субвенции местным бюджетам на проведение мероприятий по предупреждению и ликвидации болезней животных, их лечению защите населения от болезней общих человека и животных</t>
  </si>
  <si>
    <t>Уточнение (июнь)</t>
  </si>
  <si>
    <t xml:space="preserve">Программа автономного округа "Модернизация и реформирование жилищно-коммунального комплекса Ханты-Мансийского автономного округа-Югры на 2011-2013 годы и на период до 2015 года" </t>
  </si>
  <si>
    <t>На программу "Допризывная подготовка молодежи на 2013-2017 годы"</t>
  </si>
  <si>
    <t>Уточнение (сентябрь)</t>
  </si>
  <si>
    <t>Уточнение (ноябрь)</t>
  </si>
  <si>
    <t>Подпрограмма "Градостроительная деятельность" программы "Содействие развитию жилищного строительства на 2011-2013 годы и на период до 2015 года"</t>
  </si>
  <si>
    <t>Подпрограмма "Обеспечение комплексной безопасности и комфортных условий образовательного процесса" программы "Новая школа Югры" на 2010-2013 годы и на период до 2015 года</t>
  </si>
  <si>
    <t>На реализацию дополнительных мероприятий, направленных на снижение напряженности на рынке труда</t>
  </si>
  <si>
    <t xml:space="preserve">Подпрограмма "Инновационное развитие образования" программы "Новая школа Югры" на 2010-2013 годы </t>
  </si>
  <si>
    <t>Приложение 7</t>
  </si>
  <si>
    <t>Уточнение (декабрь)</t>
  </si>
  <si>
    <t>Подпрограмма "Улучшение жилищных условий отдельных категорий граждан" программы "Улучшение жилищных условий населения ХМАО-Югры на 2011-2013 годы и на период до 2015 года"</t>
  </si>
  <si>
    <t>Программа "Энергосбережениие и повышение энергетической эффективности в Ханты - Мансийском автономном округе-Югре  на 2011-2015 годы и на перспективу до 2020 года"</t>
  </si>
  <si>
    <t>Для компенсации дополнительных расходов, возникших в результате решений, принятых органами власти другого уровня</t>
  </si>
  <si>
    <t>к  решению Думы города Покачи</t>
  </si>
  <si>
    <t>от  30.12.2013  № 150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</si>
</sst>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#,##0_ ;[Red]\-#,##0\ "/>
    <numFmt numFmtId="198" formatCode="0.0%"/>
    <numFmt numFmtId="199" formatCode="#,##0.0000"/>
    <numFmt numFmtId="200" formatCode="#,##0.0;[Red]\-#,##0.0"/>
    <numFmt numFmtId="201" formatCode="00\.00"/>
    <numFmt numFmtId="202" formatCode="#,##0.0_ ;[Red]\-#,##0.0\ "/>
  </numFmts>
  <fonts count="51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Arial Cyr"/>
      <family val="0"/>
    </font>
    <font>
      <b/>
      <sz val="12"/>
      <color indexed="56"/>
      <name val="Times New Roman"/>
      <family val="1"/>
    </font>
    <font>
      <sz val="8"/>
      <color indexed="56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/>
    </xf>
    <xf numFmtId="0" fontId="0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0" fillId="0" borderId="0" xfId="55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>
      <alignment horizontal="left" vertical="center"/>
    </xf>
    <xf numFmtId="3" fontId="8" fillId="13" borderId="10" xfId="56" applyNumberFormat="1" applyFont="1" applyFill="1" applyBorder="1" applyAlignment="1">
      <alignment horizontal="left" vertical="center" wrapText="1"/>
      <protection/>
    </xf>
    <xf numFmtId="178" fontId="8" fillId="13" borderId="10" xfId="56" applyNumberFormat="1" applyFont="1" applyFill="1" applyBorder="1" applyAlignment="1">
      <alignment horizontal="right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0" xfId="55" applyNumberFormat="1" applyFont="1" applyFill="1" applyAlignment="1" applyProtection="1">
      <alignment horizontal="right" vertical="center"/>
      <protection hidden="1"/>
    </xf>
    <xf numFmtId="0" fontId="0" fillId="0" borderId="0" xfId="55" applyNumberFormat="1" applyFont="1" applyFill="1" applyAlignment="1" applyProtection="1">
      <alignment horizontal="right" vertical="center"/>
      <protection hidden="1"/>
    </xf>
    <xf numFmtId="0" fontId="7" fillId="33" borderId="10" xfId="56" applyFont="1" applyFill="1" applyBorder="1" applyAlignment="1">
      <alignment horizontal="left" vertical="top" wrapText="1"/>
      <protection/>
    </xf>
    <xf numFmtId="178" fontId="8" fillId="33" borderId="10" xfId="0" applyNumberFormat="1" applyFont="1" applyFill="1" applyBorder="1" applyAlignment="1">
      <alignment horizontal="right" vertical="center"/>
    </xf>
    <xf numFmtId="1" fontId="9" fillId="33" borderId="10" xfId="56" applyNumberFormat="1" applyFont="1" applyFill="1" applyBorder="1" applyAlignment="1">
      <alignment horizontal="left" vertical="top" wrapText="1" indent="1"/>
      <protection/>
    </xf>
    <xf numFmtId="1" fontId="7" fillId="33" borderId="10" xfId="56" applyNumberFormat="1" applyFont="1" applyFill="1" applyBorder="1" applyAlignment="1">
      <alignment vertical="top" wrapText="1"/>
      <protection/>
    </xf>
    <xf numFmtId="0" fontId="7" fillId="33" borderId="10" xfId="56" applyFont="1" applyFill="1" applyBorder="1" applyAlignment="1">
      <alignment horizontal="left" vertical="top" wrapText="1"/>
      <protection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0" xfId="56" applyNumberFormat="1" applyFont="1" applyFill="1" applyBorder="1" applyAlignment="1">
      <alignment horizontal="right" vertical="center"/>
      <protection/>
    </xf>
    <xf numFmtId="178" fontId="8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1" fontId="7" fillId="0" borderId="10" xfId="56" applyNumberFormat="1" applyFont="1" applyFill="1" applyBorder="1" applyAlignment="1">
      <alignment vertical="top" wrapText="1"/>
      <protection/>
    </xf>
    <xf numFmtId="3" fontId="7" fillId="0" borderId="10" xfId="56" applyNumberFormat="1" applyFont="1" applyFill="1" applyBorder="1" applyAlignment="1">
      <alignment horizontal="left" vertical="top" wrapText="1"/>
      <protection/>
    </xf>
    <xf numFmtId="4" fontId="7" fillId="0" borderId="10" xfId="56" applyNumberFormat="1" applyFont="1" applyFill="1" applyBorder="1" applyAlignment="1">
      <alignment horizontal="right" vertical="center"/>
      <protection/>
    </xf>
    <xf numFmtId="0" fontId="7" fillId="0" borderId="10" xfId="56" applyFont="1" applyFill="1" applyBorder="1" applyAlignment="1">
      <alignment horizontal="left" vertical="top" wrapText="1"/>
      <protection/>
    </xf>
    <xf numFmtId="4" fontId="8" fillId="0" borderId="10" xfId="56" applyNumberFormat="1" applyFont="1" applyFill="1" applyBorder="1" applyAlignment="1">
      <alignment horizontal="right" vertical="center"/>
      <protection/>
    </xf>
    <xf numFmtId="0" fontId="7" fillId="34" borderId="11" xfId="56" applyFont="1" applyFill="1" applyBorder="1" applyAlignment="1">
      <alignment horizontal="left" vertical="center" wrapText="1"/>
      <protection/>
    </xf>
    <xf numFmtId="0" fontId="7" fillId="34" borderId="0" xfId="56" applyFont="1" applyFill="1" applyBorder="1" applyAlignment="1">
      <alignment horizontal="left" vertical="center" wrapText="1"/>
      <protection/>
    </xf>
    <xf numFmtId="0" fontId="0" fillId="0" borderId="0" xfId="55" applyNumberFormat="1" applyFont="1" applyFill="1" applyAlignment="1" applyProtection="1">
      <alignment horizontal="right" vertical="center"/>
      <protection hidden="1"/>
    </xf>
    <xf numFmtId="0" fontId="15" fillId="0" borderId="10" xfId="56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4" fontId="12" fillId="0" borderId="10" xfId="56" applyNumberFormat="1" applyFont="1" applyFill="1" applyBorder="1" applyAlignment="1">
      <alignment horizontal="center" vertical="center" wrapText="1"/>
      <protection/>
    </xf>
    <xf numFmtId="4" fontId="8" fillId="13" borderId="10" xfId="56" applyNumberFormat="1" applyFont="1" applyFill="1" applyBorder="1" applyAlignment="1">
      <alignment horizontal="right" vertical="center" wrapText="1"/>
      <protection/>
    </xf>
    <xf numFmtId="4" fontId="8" fillId="33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3" fontId="13" fillId="0" borderId="10" xfId="56" applyNumberFormat="1" applyFont="1" applyFill="1" applyBorder="1" applyAlignment="1">
      <alignment horizontal="center" vertical="center" wrapText="1"/>
      <protection/>
    </xf>
    <xf numFmtId="3" fontId="16" fillId="0" borderId="10" xfId="56" applyNumberFormat="1" applyFont="1" applyFill="1" applyBorder="1" applyAlignment="1">
      <alignment horizontal="center" vertical="center" wrapText="1"/>
      <protection/>
    </xf>
    <xf numFmtId="0" fontId="14" fillId="0" borderId="0" xfId="55" applyNumberFormat="1" applyFont="1" applyFill="1" applyAlignment="1" applyProtection="1">
      <alignment horizontal="left" vertical="center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Янва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60" zoomScalePageLayoutView="0" workbookViewId="0" topLeftCell="A1">
      <selection activeCell="P8" sqref="P8"/>
    </sheetView>
  </sheetViews>
  <sheetFormatPr defaultColWidth="9.375" defaultRowHeight="12.75"/>
  <cols>
    <col min="1" max="1" width="111.50390625" style="7" customWidth="1"/>
    <col min="2" max="8" width="21.75390625" style="7" hidden="1" customWidth="1"/>
    <col min="9" max="9" width="18.625" style="1" hidden="1" customWidth="1"/>
    <col min="10" max="10" width="22.50390625" style="1" hidden="1" customWidth="1"/>
    <col min="11" max="13" width="9.375" style="1" hidden="1" customWidth="1"/>
    <col min="14" max="14" width="22.50390625" style="1" hidden="1" customWidth="1"/>
    <col min="15" max="15" width="23.50390625" style="1" hidden="1" customWidth="1"/>
    <col min="16" max="16" width="21.50390625" style="1" customWidth="1"/>
    <col min="17" max="16384" width="9.375" style="1" customWidth="1"/>
  </cols>
  <sheetData>
    <row r="1" spans="2:16" s="4" customFormat="1" ht="15">
      <c r="B1" s="12"/>
      <c r="C1" s="12"/>
      <c r="D1" s="12"/>
      <c r="E1" s="12"/>
      <c r="F1" s="12"/>
      <c r="G1" s="12"/>
      <c r="H1" s="12"/>
      <c r="P1" s="40" t="s">
        <v>65</v>
      </c>
    </row>
    <row r="2" spans="2:16" s="5" customFormat="1" ht="15.75" customHeight="1">
      <c r="B2" s="12"/>
      <c r="C2" s="12"/>
      <c r="D2" s="12"/>
      <c r="E2" s="12"/>
      <c r="F2" s="12"/>
      <c r="G2" s="12"/>
      <c r="H2" s="12"/>
      <c r="P2" s="12" t="s">
        <v>70</v>
      </c>
    </row>
    <row r="3" spans="2:16" s="5" customFormat="1" ht="15">
      <c r="B3" s="12"/>
      <c r="C3" s="12"/>
      <c r="D3" s="12"/>
      <c r="E3" s="12"/>
      <c r="F3" s="12"/>
      <c r="G3" s="12"/>
      <c r="H3" s="12"/>
      <c r="P3" s="12" t="s">
        <v>71</v>
      </c>
    </row>
    <row r="4" s="5" customFormat="1" ht="15"/>
    <row r="5" spans="1:2" s="5" customFormat="1" ht="17.25">
      <c r="A5" s="41"/>
      <c r="B5" s="41"/>
    </row>
    <row r="6" spans="1:2" s="5" customFormat="1" ht="36" customHeight="1">
      <c r="A6" s="42" t="s">
        <v>18</v>
      </c>
      <c r="B6" s="42"/>
    </row>
    <row r="7" spans="1:10" s="5" customFormat="1" ht="6.75" customHeight="1">
      <c r="A7" s="2"/>
      <c r="B7" s="2"/>
      <c r="C7" s="2"/>
      <c r="D7" s="2"/>
      <c r="E7" s="2"/>
      <c r="F7" s="2"/>
      <c r="G7" s="2"/>
      <c r="H7" s="2"/>
      <c r="J7" s="2"/>
    </row>
    <row r="8" spans="1:16" s="4" customFormat="1" ht="18" customHeight="1">
      <c r="A8" s="6"/>
      <c r="B8" s="13"/>
      <c r="C8" s="13"/>
      <c r="D8" s="13"/>
      <c r="E8" s="13"/>
      <c r="F8" s="13"/>
      <c r="G8" s="30"/>
      <c r="H8" s="13"/>
      <c r="P8" s="13" t="s">
        <v>8</v>
      </c>
    </row>
    <row r="9" spans="1:16" ht="62.25">
      <c r="A9" s="10" t="s">
        <v>4</v>
      </c>
      <c r="B9" s="10" t="s">
        <v>5</v>
      </c>
      <c r="C9" s="10" t="s">
        <v>45</v>
      </c>
      <c r="D9" s="10" t="s">
        <v>46</v>
      </c>
      <c r="E9" s="10" t="s">
        <v>50</v>
      </c>
      <c r="F9" s="10" t="s">
        <v>46</v>
      </c>
      <c r="G9" s="31" t="s">
        <v>52</v>
      </c>
      <c r="H9" s="33" t="s">
        <v>46</v>
      </c>
      <c r="I9" s="31" t="s">
        <v>56</v>
      </c>
      <c r="J9" s="33" t="s">
        <v>46</v>
      </c>
      <c r="K9" s="31" t="s">
        <v>59</v>
      </c>
      <c r="L9" s="33" t="s">
        <v>46</v>
      </c>
      <c r="M9" s="31" t="s">
        <v>60</v>
      </c>
      <c r="N9" s="33" t="s">
        <v>46</v>
      </c>
      <c r="O9" s="31" t="s">
        <v>66</v>
      </c>
      <c r="P9" s="33" t="s">
        <v>46</v>
      </c>
    </row>
    <row r="10" spans="1:16" ht="12.75">
      <c r="A10" s="11">
        <v>1</v>
      </c>
      <c r="B10" s="11">
        <v>2</v>
      </c>
      <c r="C10" s="11">
        <v>2</v>
      </c>
      <c r="D10" s="11">
        <v>2</v>
      </c>
      <c r="E10" s="11">
        <v>2</v>
      </c>
      <c r="F10" s="11">
        <v>2</v>
      </c>
      <c r="G10" s="32">
        <v>2</v>
      </c>
      <c r="H10" s="38">
        <v>2</v>
      </c>
      <c r="I10" s="39">
        <v>3</v>
      </c>
      <c r="J10" s="38">
        <v>4</v>
      </c>
      <c r="K10" s="39">
        <v>3</v>
      </c>
      <c r="L10" s="38">
        <v>4</v>
      </c>
      <c r="M10" s="39">
        <v>3</v>
      </c>
      <c r="N10" s="38">
        <v>2</v>
      </c>
      <c r="O10" s="39">
        <v>3</v>
      </c>
      <c r="P10" s="38">
        <v>2</v>
      </c>
    </row>
    <row r="11" spans="1:16" s="3" customFormat="1" ht="20.25" customHeight="1">
      <c r="A11" s="8" t="s">
        <v>1</v>
      </c>
      <c r="B11" s="9">
        <f>B12+B14+B16+B17+B18+B19+B20+B21+B22</f>
        <v>42887300</v>
      </c>
      <c r="C11" s="9">
        <f>C12+C14+C16+C17+C18+C19+C20+C21+C22+C25</f>
        <v>6831200</v>
      </c>
      <c r="D11" s="9">
        <f>D12+D14+D16+D17+D18+D19+D20+D21+D22+D25</f>
        <v>49718500</v>
      </c>
      <c r="E11" s="9">
        <f>E12+E14+E16+E17+E18+E19+E20+E21+E22+E25+E28</f>
        <v>1210300</v>
      </c>
      <c r="F11" s="9">
        <f>F12+F14+F16+F17+F18+F19+F20+F21+F22+F25+F28</f>
        <v>50928800</v>
      </c>
      <c r="G11" s="9">
        <f>G12+G14+G16+G17+G18+G19+G20+G21+G22+G25+G28</f>
        <v>53433900</v>
      </c>
      <c r="H11" s="34">
        <f>H12+H14+H16+H17+H18+H19+H20+H21+H22+H25+H28</f>
        <v>104362700</v>
      </c>
      <c r="I11" s="9">
        <f aca="true" t="shared" si="0" ref="I11:N11">SUM(I12:I28)-I13-I15</f>
        <v>6519700</v>
      </c>
      <c r="J11" s="9">
        <f t="shared" si="0"/>
        <v>110882400</v>
      </c>
      <c r="K11" s="9">
        <f t="shared" si="0"/>
        <v>0</v>
      </c>
      <c r="L11" s="9">
        <f t="shared" si="0"/>
        <v>110882400</v>
      </c>
      <c r="M11" s="9">
        <f t="shared" si="0"/>
        <v>55817100</v>
      </c>
      <c r="N11" s="9">
        <f t="shared" si="0"/>
        <v>207912500</v>
      </c>
      <c r="O11" s="9">
        <f>SUM(O12:O28)-O13-O15</f>
        <v>111102300</v>
      </c>
      <c r="P11" s="9">
        <v>319014800</v>
      </c>
    </row>
    <row r="12" spans="1:16" s="3" customFormat="1" ht="26.25" collapsed="1">
      <c r="A12" s="14" t="s">
        <v>10</v>
      </c>
      <c r="B12" s="15">
        <f aca="true" t="shared" si="1" ref="B12:O12">B13</f>
        <v>9306000</v>
      </c>
      <c r="C12" s="15">
        <f t="shared" si="1"/>
        <v>0</v>
      </c>
      <c r="D12" s="15">
        <f t="shared" si="1"/>
        <v>9306000</v>
      </c>
      <c r="E12" s="15">
        <f t="shared" si="1"/>
        <v>0</v>
      </c>
      <c r="F12" s="15">
        <f t="shared" si="1"/>
        <v>9306000</v>
      </c>
      <c r="G12" s="15">
        <f t="shared" si="1"/>
        <v>0</v>
      </c>
      <c r="H12" s="35">
        <f t="shared" si="1"/>
        <v>9306000</v>
      </c>
      <c r="I12" s="15">
        <f t="shared" si="1"/>
        <v>0</v>
      </c>
      <c r="J12" s="35">
        <f t="shared" si="1"/>
        <v>9306000</v>
      </c>
      <c r="K12" s="15">
        <f t="shared" si="1"/>
        <v>0</v>
      </c>
      <c r="L12" s="37">
        <f t="shared" si="1"/>
        <v>9306000</v>
      </c>
      <c r="M12" s="15">
        <f t="shared" si="1"/>
        <v>0</v>
      </c>
      <c r="N12" s="37">
        <f t="shared" si="1"/>
        <v>9306000</v>
      </c>
      <c r="O12" s="15">
        <f t="shared" si="1"/>
        <v>0</v>
      </c>
      <c r="P12" s="37">
        <v>9306000</v>
      </c>
    </row>
    <row r="13" spans="1:16" s="3" customFormat="1" ht="15">
      <c r="A13" s="16" t="s">
        <v>6</v>
      </c>
      <c r="B13" s="22">
        <v>9306000</v>
      </c>
      <c r="C13" s="22"/>
      <c r="D13" s="22">
        <f>B13+C13</f>
        <v>9306000</v>
      </c>
      <c r="E13" s="22"/>
      <c r="F13" s="22">
        <f>D13+E13</f>
        <v>9306000</v>
      </c>
      <c r="G13" s="22"/>
      <c r="H13" s="36">
        <f>F13+G13</f>
        <v>9306000</v>
      </c>
      <c r="I13" s="22"/>
      <c r="J13" s="36">
        <f>H13+I13</f>
        <v>9306000</v>
      </c>
      <c r="K13" s="22"/>
      <c r="L13" s="36">
        <f>J13+K13</f>
        <v>9306000</v>
      </c>
      <c r="M13" s="22"/>
      <c r="N13" s="36">
        <f>L13+M13</f>
        <v>9306000</v>
      </c>
      <c r="O13" s="22"/>
      <c r="P13" s="36">
        <v>9306000</v>
      </c>
    </row>
    <row r="14" spans="1:16" s="3" customFormat="1" ht="15">
      <c r="A14" s="17" t="s">
        <v>23</v>
      </c>
      <c r="B14" s="19">
        <f aca="true" t="shared" si="2" ref="B14:O14">B15</f>
        <v>550800</v>
      </c>
      <c r="C14" s="19">
        <f t="shared" si="2"/>
        <v>0</v>
      </c>
      <c r="D14" s="19">
        <f t="shared" si="2"/>
        <v>550800</v>
      </c>
      <c r="E14" s="19">
        <f t="shared" si="2"/>
        <v>0</v>
      </c>
      <c r="F14" s="19">
        <f t="shared" si="2"/>
        <v>550800</v>
      </c>
      <c r="G14" s="19">
        <f t="shared" si="2"/>
        <v>0</v>
      </c>
      <c r="H14" s="37">
        <f t="shared" si="2"/>
        <v>550800</v>
      </c>
      <c r="I14" s="19">
        <f t="shared" si="2"/>
        <v>0</v>
      </c>
      <c r="J14" s="37">
        <f t="shared" si="2"/>
        <v>550800</v>
      </c>
      <c r="K14" s="19">
        <f t="shared" si="2"/>
        <v>0</v>
      </c>
      <c r="L14" s="37">
        <f t="shared" si="2"/>
        <v>550800</v>
      </c>
      <c r="M14" s="19">
        <f t="shared" si="2"/>
        <v>0</v>
      </c>
      <c r="N14" s="37">
        <f t="shared" si="2"/>
        <v>550800</v>
      </c>
      <c r="O14" s="19">
        <f t="shared" si="2"/>
        <v>0</v>
      </c>
      <c r="P14" s="37">
        <v>550800</v>
      </c>
    </row>
    <row r="15" spans="1:16" s="3" customFormat="1" ht="15">
      <c r="A15" s="16" t="s">
        <v>24</v>
      </c>
      <c r="B15" s="19">
        <v>550800</v>
      </c>
      <c r="C15" s="19"/>
      <c r="D15" s="22">
        <f aca="true" t="shared" si="3" ref="D15:D21">B15+C15</f>
        <v>550800</v>
      </c>
      <c r="E15" s="19"/>
      <c r="F15" s="22">
        <f aca="true" t="shared" si="4" ref="F15:F21">D15+E15</f>
        <v>550800</v>
      </c>
      <c r="G15" s="19"/>
      <c r="H15" s="36">
        <f aca="true" t="shared" si="5" ref="H15:H21">F15+G15</f>
        <v>550800</v>
      </c>
      <c r="I15" s="19"/>
      <c r="J15" s="36">
        <f aca="true" t="shared" si="6" ref="J15:J21">H15+I15</f>
        <v>550800</v>
      </c>
      <c r="K15" s="19"/>
      <c r="L15" s="36">
        <f aca="true" t="shared" si="7" ref="L15:L28">J15+K15</f>
        <v>550800</v>
      </c>
      <c r="M15" s="19"/>
      <c r="N15" s="36">
        <f aca="true" t="shared" si="8" ref="N15:N28">L15+M15</f>
        <v>550800</v>
      </c>
      <c r="O15" s="19"/>
      <c r="P15" s="36">
        <v>550800</v>
      </c>
    </row>
    <row r="16" spans="1:16" s="3" customFormat="1" ht="26.25">
      <c r="A16" s="24" t="s">
        <v>27</v>
      </c>
      <c r="B16" s="19">
        <v>671400</v>
      </c>
      <c r="C16" s="19"/>
      <c r="D16" s="19">
        <f t="shared" si="3"/>
        <v>671400</v>
      </c>
      <c r="E16" s="19"/>
      <c r="F16" s="19">
        <f t="shared" si="4"/>
        <v>671400</v>
      </c>
      <c r="G16" s="19">
        <v>2537000</v>
      </c>
      <c r="H16" s="37">
        <f t="shared" si="5"/>
        <v>3208400</v>
      </c>
      <c r="I16" s="19"/>
      <c r="J16" s="37">
        <f t="shared" si="6"/>
        <v>3208400</v>
      </c>
      <c r="K16" s="19"/>
      <c r="L16" s="37">
        <f t="shared" si="7"/>
        <v>3208400</v>
      </c>
      <c r="M16" s="19"/>
      <c r="N16" s="37">
        <f t="shared" si="8"/>
        <v>3208400</v>
      </c>
      <c r="O16" s="19">
        <v>-2537000</v>
      </c>
      <c r="P16" s="37">
        <v>671400</v>
      </c>
    </row>
    <row r="17" spans="1:16" s="3" customFormat="1" ht="15">
      <c r="A17" s="24" t="s">
        <v>26</v>
      </c>
      <c r="B17" s="15">
        <v>2655600</v>
      </c>
      <c r="C17" s="15">
        <v>37100</v>
      </c>
      <c r="D17" s="19">
        <f t="shared" si="3"/>
        <v>2692700</v>
      </c>
      <c r="E17" s="15"/>
      <c r="F17" s="19">
        <f t="shared" si="4"/>
        <v>2692700</v>
      </c>
      <c r="G17" s="15"/>
      <c r="H17" s="37">
        <f t="shared" si="5"/>
        <v>2692700</v>
      </c>
      <c r="I17" s="15">
        <v>-100300</v>
      </c>
      <c r="J17" s="37">
        <f t="shared" si="6"/>
        <v>2592400</v>
      </c>
      <c r="K17" s="15"/>
      <c r="L17" s="37">
        <f t="shared" si="7"/>
        <v>2592400</v>
      </c>
      <c r="M17" s="15"/>
      <c r="N17" s="37">
        <f t="shared" si="8"/>
        <v>2592400</v>
      </c>
      <c r="O17" s="15"/>
      <c r="P17" s="37">
        <v>2592400</v>
      </c>
    </row>
    <row r="18" spans="1:16" s="3" customFormat="1" ht="26.25">
      <c r="A18" s="24" t="s">
        <v>25</v>
      </c>
      <c r="B18" s="15">
        <v>4590000</v>
      </c>
      <c r="C18" s="15"/>
      <c r="D18" s="19">
        <f t="shared" si="3"/>
        <v>4590000</v>
      </c>
      <c r="E18" s="15"/>
      <c r="F18" s="19">
        <f t="shared" si="4"/>
        <v>4590000</v>
      </c>
      <c r="G18" s="15"/>
      <c r="H18" s="37">
        <f t="shared" si="5"/>
        <v>4590000</v>
      </c>
      <c r="I18" s="15"/>
      <c r="J18" s="37">
        <f t="shared" si="6"/>
        <v>4590000</v>
      </c>
      <c r="K18" s="15"/>
      <c r="L18" s="37">
        <f t="shared" si="7"/>
        <v>4590000</v>
      </c>
      <c r="M18" s="15"/>
      <c r="N18" s="37">
        <f t="shared" si="8"/>
        <v>4590000</v>
      </c>
      <c r="O18" s="15"/>
      <c r="P18" s="37">
        <v>4590000</v>
      </c>
    </row>
    <row r="19" spans="1:16" s="3" customFormat="1" ht="26.25">
      <c r="A19" s="24" t="s">
        <v>22</v>
      </c>
      <c r="B19" s="19">
        <v>23261500</v>
      </c>
      <c r="C19" s="19"/>
      <c r="D19" s="19">
        <f t="shared" si="3"/>
        <v>23261500</v>
      </c>
      <c r="E19" s="19"/>
      <c r="F19" s="19">
        <f t="shared" si="4"/>
        <v>23261500</v>
      </c>
      <c r="G19" s="19"/>
      <c r="H19" s="37">
        <f t="shared" si="5"/>
        <v>23261500</v>
      </c>
      <c r="I19" s="19"/>
      <c r="J19" s="37">
        <f t="shared" si="6"/>
        <v>23261500</v>
      </c>
      <c r="K19" s="19"/>
      <c r="L19" s="37">
        <f t="shared" si="7"/>
        <v>23261500</v>
      </c>
      <c r="M19" s="19">
        <f>1409600+928800</f>
        <v>2338400</v>
      </c>
      <c r="N19" s="37">
        <f t="shared" si="8"/>
        <v>25599900</v>
      </c>
      <c r="O19" s="19"/>
      <c r="P19" s="37">
        <v>25599900</v>
      </c>
    </row>
    <row r="20" spans="1:16" s="3" customFormat="1" ht="15">
      <c r="A20" s="23" t="s">
        <v>21</v>
      </c>
      <c r="B20" s="19">
        <v>480500</v>
      </c>
      <c r="C20" s="19"/>
      <c r="D20" s="19">
        <f t="shared" si="3"/>
        <v>480500</v>
      </c>
      <c r="E20" s="19"/>
      <c r="F20" s="19">
        <f t="shared" si="4"/>
        <v>480500</v>
      </c>
      <c r="G20" s="19"/>
      <c r="H20" s="37">
        <f t="shared" si="5"/>
        <v>480500</v>
      </c>
      <c r="I20" s="19">
        <v>462000</v>
      </c>
      <c r="J20" s="37">
        <f t="shared" si="6"/>
        <v>942500</v>
      </c>
      <c r="K20" s="19"/>
      <c r="L20" s="37">
        <f t="shared" si="7"/>
        <v>942500</v>
      </c>
      <c r="M20" s="19"/>
      <c r="N20" s="37">
        <f t="shared" si="8"/>
        <v>942500</v>
      </c>
      <c r="O20" s="19"/>
      <c r="P20" s="37">
        <v>942500</v>
      </c>
    </row>
    <row r="21" spans="1:16" s="3" customFormat="1" ht="16.5" customHeight="1">
      <c r="A21" s="23" t="s">
        <v>20</v>
      </c>
      <c r="B21" s="19">
        <v>400000</v>
      </c>
      <c r="C21" s="19"/>
      <c r="D21" s="19">
        <f t="shared" si="3"/>
        <v>400000</v>
      </c>
      <c r="E21" s="19"/>
      <c r="F21" s="19">
        <f t="shared" si="4"/>
        <v>400000</v>
      </c>
      <c r="G21" s="19"/>
      <c r="H21" s="37">
        <f t="shared" si="5"/>
        <v>400000</v>
      </c>
      <c r="I21" s="19"/>
      <c r="J21" s="37">
        <f t="shared" si="6"/>
        <v>400000</v>
      </c>
      <c r="K21" s="19"/>
      <c r="L21" s="37">
        <f t="shared" si="7"/>
        <v>400000</v>
      </c>
      <c r="M21" s="19"/>
      <c r="N21" s="37">
        <f t="shared" si="8"/>
        <v>400000</v>
      </c>
      <c r="O21" s="19">
        <v>-400000</v>
      </c>
      <c r="P21" s="37">
        <v>0</v>
      </c>
    </row>
    <row r="22" spans="1:16" s="3" customFormat="1" ht="15">
      <c r="A22" s="17" t="s">
        <v>19</v>
      </c>
      <c r="B22" s="19">
        <v>971500</v>
      </c>
      <c r="C22" s="19"/>
      <c r="D22" s="19">
        <f>B22+C22</f>
        <v>971500</v>
      </c>
      <c r="E22" s="19"/>
      <c r="F22" s="19">
        <f>D22+E22</f>
        <v>971500</v>
      </c>
      <c r="G22" s="19">
        <v>896900</v>
      </c>
      <c r="H22" s="37">
        <f>F22+G22</f>
        <v>1868400</v>
      </c>
      <c r="I22" s="19"/>
      <c r="J22" s="37">
        <f>H22+I22</f>
        <v>1868400</v>
      </c>
      <c r="K22" s="19"/>
      <c r="L22" s="37">
        <f t="shared" si="7"/>
        <v>1868400</v>
      </c>
      <c r="M22" s="19"/>
      <c r="N22" s="37">
        <f t="shared" si="8"/>
        <v>1868400</v>
      </c>
      <c r="O22" s="19"/>
      <c r="P22" s="37">
        <v>1868400</v>
      </c>
    </row>
    <row r="23" spans="1:16" s="3" customFormat="1" ht="26.25">
      <c r="A23" s="17" t="s">
        <v>62</v>
      </c>
      <c r="B23" s="19"/>
      <c r="C23" s="19"/>
      <c r="D23" s="19"/>
      <c r="E23" s="19"/>
      <c r="F23" s="19"/>
      <c r="G23" s="19"/>
      <c r="H23" s="37"/>
      <c r="I23" s="19"/>
      <c r="J23" s="37"/>
      <c r="K23" s="19"/>
      <c r="L23" s="37">
        <f t="shared" si="7"/>
        <v>0</v>
      </c>
      <c r="M23" s="19">
        <v>1592900</v>
      </c>
      <c r="N23" s="37">
        <f t="shared" si="8"/>
        <v>1592900</v>
      </c>
      <c r="O23" s="19"/>
      <c r="P23" s="37">
        <v>1592900</v>
      </c>
    </row>
    <row r="24" spans="1:16" s="3" customFormat="1" ht="26.25">
      <c r="A24" s="17" t="s">
        <v>61</v>
      </c>
      <c r="B24" s="19"/>
      <c r="C24" s="19"/>
      <c r="D24" s="19"/>
      <c r="E24" s="19"/>
      <c r="F24" s="19"/>
      <c r="G24" s="19"/>
      <c r="H24" s="37"/>
      <c r="I24" s="19"/>
      <c r="J24" s="37"/>
      <c r="K24" s="19"/>
      <c r="L24" s="37">
        <f t="shared" si="7"/>
        <v>0</v>
      </c>
      <c r="M24" s="19">
        <v>750000</v>
      </c>
      <c r="N24" s="37">
        <f t="shared" si="8"/>
        <v>750000</v>
      </c>
      <c r="O24" s="19"/>
      <c r="P24" s="37">
        <v>750000</v>
      </c>
    </row>
    <row r="25" spans="1:16" s="3" customFormat="1" ht="26.25">
      <c r="A25" s="17" t="s">
        <v>47</v>
      </c>
      <c r="B25" s="19"/>
      <c r="C25" s="19">
        <v>6794100</v>
      </c>
      <c r="D25" s="19">
        <f>B25+C25</f>
        <v>6794100</v>
      </c>
      <c r="E25" s="19"/>
      <c r="F25" s="19">
        <f>D25+E25</f>
        <v>6794100</v>
      </c>
      <c r="G25" s="19">
        <v>50000000</v>
      </c>
      <c r="H25" s="37">
        <f>F25+G25</f>
        <v>56794100</v>
      </c>
      <c r="I25" s="19"/>
      <c r="J25" s="37">
        <f>H25+I25</f>
        <v>56794100</v>
      </c>
      <c r="K25" s="19"/>
      <c r="L25" s="37">
        <f t="shared" si="7"/>
        <v>56794100</v>
      </c>
      <c r="M25" s="19">
        <v>51135800</v>
      </c>
      <c r="N25" s="37">
        <f t="shared" si="8"/>
        <v>107929900</v>
      </c>
      <c r="O25" s="19">
        <v>114039300</v>
      </c>
      <c r="P25" s="37">
        <v>221969200</v>
      </c>
    </row>
    <row r="26" spans="1:16" s="3" customFormat="1" ht="26.25">
      <c r="A26" s="17" t="s">
        <v>67</v>
      </c>
      <c r="B26" s="19"/>
      <c r="C26" s="19"/>
      <c r="D26" s="19"/>
      <c r="E26" s="19"/>
      <c r="F26" s="19"/>
      <c r="G26" s="19"/>
      <c r="H26" s="37"/>
      <c r="I26" s="19"/>
      <c r="J26" s="37"/>
      <c r="K26" s="19"/>
      <c r="L26" s="37"/>
      <c r="M26" s="19"/>
      <c r="N26" s="37">
        <v>41213000</v>
      </c>
      <c r="O26" s="19"/>
      <c r="P26" s="37">
        <v>41213000</v>
      </c>
    </row>
    <row r="27" spans="1:16" s="3" customFormat="1" ht="26.25">
      <c r="A27" s="17" t="s">
        <v>57</v>
      </c>
      <c r="B27" s="19"/>
      <c r="C27" s="19"/>
      <c r="D27" s="19"/>
      <c r="E27" s="19"/>
      <c r="F27" s="19"/>
      <c r="G27" s="19"/>
      <c r="H27" s="37">
        <f>F27+G27</f>
        <v>0</v>
      </c>
      <c r="I27" s="19">
        <v>6158000</v>
      </c>
      <c r="J27" s="37">
        <f>H27+I27</f>
        <v>6158000</v>
      </c>
      <c r="K27" s="19"/>
      <c r="L27" s="37">
        <f t="shared" si="7"/>
        <v>6158000</v>
      </c>
      <c r="M27" s="19"/>
      <c r="N27" s="37">
        <f t="shared" si="8"/>
        <v>6158000</v>
      </c>
      <c r="O27" s="19"/>
      <c r="P27" s="37">
        <v>6158000</v>
      </c>
    </row>
    <row r="28" spans="1:16" s="3" customFormat="1" ht="15">
      <c r="A28" s="17" t="s">
        <v>51</v>
      </c>
      <c r="B28" s="19"/>
      <c r="C28" s="19"/>
      <c r="D28" s="19"/>
      <c r="E28" s="19">
        <f>304000+906300</f>
        <v>1210300</v>
      </c>
      <c r="F28" s="19">
        <f>D28+E28</f>
        <v>1210300</v>
      </c>
      <c r="G28" s="19"/>
      <c r="H28" s="37">
        <f>F28+G28</f>
        <v>1210300</v>
      </c>
      <c r="I28" s="19"/>
      <c r="J28" s="37">
        <f>H28+I28</f>
        <v>1210300</v>
      </c>
      <c r="K28" s="19"/>
      <c r="L28" s="37">
        <f t="shared" si="7"/>
        <v>1210300</v>
      </c>
      <c r="M28" s="19"/>
      <c r="N28" s="37">
        <f t="shared" si="8"/>
        <v>1210300</v>
      </c>
      <c r="O28" s="19"/>
      <c r="P28" s="37">
        <v>1210300</v>
      </c>
    </row>
    <row r="29" spans="1:16" s="3" customFormat="1" ht="24.75" customHeight="1">
      <c r="A29" s="8" t="s">
        <v>2</v>
      </c>
      <c r="B29" s="9">
        <f>SUM(B30:B53)</f>
        <v>373835500</v>
      </c>
      <c r="C29" s="9">
        <f>SUM(C30:C53)</f>
        <v>2084600</v>
      </c>
      <c r="D29" s="9">
        <f>SUM(D30:D53)</f>
        <v>375920100</v>
      </c>
      <c r="E29" s="9">
        <f>SUM(E30:E53)</f>
        <v>0</v>
      </c>
      <c r="F29" s="9">
        <f>SUM(F30:F53)</f>
        <v>375920100</v>
      </c>
      <c r="G29" s="9">
        <f aca="true" t="shared" si="9" ref="G29:L29">SUM(G30:G55)</f>
        <v>68200</v>
      </c>
      <c r="H29" s="34">
        <f t="shared" si="9"/>
        <v>375988300</v>
      </c>
      <c r="I29" s="9">
        <f t="shared" si="9"/>
        <v>0</v>
      </c>
      <c r="J29" s="34">
        <f t="shared" si="9"/>
        <v>375988300</v>
      </c>
      <c r="K29" s="9">
        <f t="shared" si="9"/>
        <v>-2561100</v>
      </c>
      <c r="L29" s="34">
        <f t="shared" si="9"/>
        <v>373427200</v>
      </c>
      <c r="M29" s="9">
        <f>SUM(M30:M55)</f>
        <v>-10247900</v>
      </c>
      <c r="N29" s="34">
        <f>SUM(N30:N55)</f>
        <v>363179300</v>
      </c>
      <c r="O29" s="9">
        <f>SUM(O30:O55)</f>
        <v>3025900</v>
      </c>
      <c r="P29" s="34">
        <v>366205200</v>
      </c>
    </row>
    <row r="30" spans="1:16" s="3" customFormat="1" ht="39">
      <c r="A30" s="18" t="s">
        <v>42</v>
      </c>
      <c r="B30" s="20">
        <v>28290300</v>
      </c>
      <c r="C30" s="20"/>
      <c r="D30" s="19">
        <f aca="true" t="shared" si="10" ref="D30:D60">B30+C30</f>
        <v>28290300</v>
      </c>
      <c r="E30" s="20"/>
      <c r="F30" s="19">
        <f aca="true" t="shared" si="11" ref="F30:F53">D30+E30</f>
        <v>28290300</v>
      </c>
      <c r="G30" s="20"/>
      <c r="H30" s="37">
        <f aca="true" t="shared" si="12" ref="H30:H55">F30+G30</f>
        <v>28290300</v>
      </c>
      <c r="I30" s="20"/>
      <c r="J30" s="37">
        <f aca="true" t="shared" si="13" ref="J30:J55">H30+I30</f>
        <v>28290300</v>
      </c>
      <c r="K30" s="20"/>
      <c r="L30" s="37">
        <f aca="true" t="shared" si="14" ref="L30:L55">J30+K30</f>
        <v>28290300</v>
      </c>
      <c r="M30" s="20"/>
      <c r="N30" s="37">
        <f aca="true" t="shared" si="15" ref="N30:N55">L30+M30</f>
        <v>28290300</v>
      </c>
      <c r="O30" s="20">
        <v>3043000</v>
      </c>
      <c r="P30" s="37">
        <v>31333300</v>
      </c>
    </row>
    <row r="31" spans="1:16" s="3" customFormat="1" ht="26.25">
      <c r="A31" s="14" t="s">
        <v>11</v>
      </c>
      <c r="B31" s="19">
        <v>400000</v>
      </c>
      <c r="C31" s="19"/>
      <c r="D31" s="19">
        <f t="shared" si="10"/>
        <v>400000</v>
      </c>
      <c r="E31" s="19"/>
      <c r="F31" s="19">
        <f t="shared" si="11"/>
        <v>400000</v>
      </c>
      <c r="G31" s="19"/>
      <c r="H31" s="37">
        <f t="shared" si="12"/>
        <v>400000</v>
      </c>
      <c r="I31" s="19"/>
      <c r="J31" s="37">
        <f t="shared" si="13"/>
        <v>400000</v>
      </c>
      <c r="K31" s="19"/>
      <c r="L31" s="37">
        <f t="shared" si="14"/>
        <v>400000</v>
      </c>
      <c r="M31" s="19"/>
      <c r="N31" s="37">
        <f t="shared" si="15"/>
        <v>400000</v>
      </c>
      <c r="O31" s="19">
        <v>378300</v>
      </c>
      <c r="P31" s="37">
        <v>778300</v>
      </c>
    </row>
    <row r="32" spans="1:16" s="3" customFormat="1" ht="15">
      <c r="A32" s="14" t="s">
        <v>43</v>
      </c>
      <c r="B32" s="19">
        <v>18608000</v>
      </c>
      <c r="C32" s="19"/>
      <c r="D32" s="19">
        <f t="shared" si="10"/>
        <v>18608000</v>
      </c>
      <c r="E32" s="19"/>
      <c r="F32" s="19">
        <f t="shared" si="11"/>
        <v>18608000</v>
      </c>
      <c r="G32" s="19"/>
      <c r="H32" s="37">
        <f t="shared" si="12"/>
        <v>18608000</v>
      </c>
      <c r="I32" s="19"/>
      <c r="J32" s="37">
        <f t="shared" si="13"/>
        <v>18608000</v>
      </c>
      <c r="K32" s="19"/>
      <c r="L32" s="37">
        <f t="shared" si="14"/>
        <v>18608000</v>
      </c>
      <c r="M32" s="19"/>
      <c r="N32" s="37">
        <f t="shared" si="15"/>
        <v>18608000</v>
      </c>
      <c r="O32" s="19"/>
      <c r="P32" s="37">
        <v>18608000</v>
      </c>
    </row>
    <row r="33" spans="1:16" s="3" customFormat="1" ht="26.25">
      <c r="A33" s="14" t="s">
        <v>40</v>
      </c>
      <c r="B33" s="19">
        <v>1069500</v>
      </c>
      <c r="C33" s="19"/>
      <c r="D33" s="19">
        <f t="shared" si="10"/>
        <v>1069500</v>
      </c>
      <c r="E33" s="19"/>
      <c r="F33" s="19">
        <f t="shared" si="11"/>
        <v>1069500</v>
      </c>
      <c r="G33" s="19">
        <v>1558000</v>
      </c>
      <c r="H33" s="37">
        <f t="shared" si="12"/>
        <v>2627500</v>
      </c>
      <c r="I33" s="19"/>
      <c r="J33" s="37">
        <f t="shared" si="13"/>
        <v>2627500</v>
      </c>
      <c r="K33" s="19"/>
      <c r="L33" s="37">
        <f t="shared" si="14"/>
        <v>2627500</v>
      </c>
      <c r="M33" s="19"/>
      <c r="N33" s="37">
        <f t="shared" si="15"/>
        <v>2627500</v>
      </c>
      <c r="O33" s="19">
        <f>1360000-1360000</f>
        <v>0</v>
      </c>
      <c r="P33" s="37">
        <v>2627500</v>
      </c>
    </row>
    <row r="34" spans="1:16" s="3" customFormat="1" ht="26.25">
      <c r="A34" s="14" t="s">
        <v>39</v>
      </c>
      <c r="B34" s="19">
        <v>543000</v>
      </c>
      <c r="C34" s="19">
        <v>605900</v>
      </c>
      <c r="D34" s="19">
        <f t="shared" si="10"/>
        <v>1148900</v>
      </c>
      <c r="E34" s="19"/>
      <c r="F34" s="19">
        <f t="shared" si="11"/>
        <v>1148900</v>
      </c>
      <c r="G34" s="19">
        <v>1817600</v>
      </c>
      <c r="H34" s="37">
        <f t="shared" si="12"/>
        <v>2966500</v>
      </c>
      <c r="I34" s="19"/>
      <c r="J34" s="37">
        <f t="shared" si="13"/>
        <v>2966500</v>
      </c>
      <c r="K34" s="19"/>
      <c r="L34" s="37">
        <f t="shared" si="14"/>
        <v>2966500</v>
      </c>
      <c r="M34" s="19"/>
      <c r="N34" s="37">
        <f t="shared" si="15"/>
        <v>2966500</v>
      </c>
      <c r="O34" s="19">
        <f>-259000-5000+181900</f>
        <v>-82100</v>
      </c>
      <c r="P34" s="37">
        <v>2884400</v>
      </c>
    </row>
    <row r="35" spans="1:16" s="3" customFormat="1" ht="15">
      <c r="A35" s="14" t="s">
        <v>38</v>
      </c>
      <c r="B35" s="19">
        <v>720000</v>
      </c>
      <c r="C35" s="19"/>
      <c r="D35" s="19">
        <f t="shared" si="10"/>
        <v>720000</v>
      </c>
      <c r="E35" s="19"/>
      <c r="F35" s="19">
        <f t="shared" si="11"/>
        <v>720000</v>
      </c>
      <c r="G35" s="19"/>
      <c r="H35" s="37">
        <f t="shared" si="12"/>
        <v>720000</v>
      </c>
      <c r="I35" s="19"/>
      <c r="J35" s="37">
        <f t="shared" si="13"/>
        <v>720000</v>
      </c>
      <c r="K35" s="19"/>
      <c r="L35" s="37">
        <f t="shared" si="14"/>
        <v>720000</v>
      </c>
      <c r="M35" s="19"/>
      <c r="N35" s="37">
        <f t="shared" si="15"/>
        <v>720000</v>
      </c>
      <c r="O35" s="19"/>
      <c r="P35" s="37">
        <v>720000</v>
      </c>
    </row>
    <row r="36" spans="1:16" s="3" customFormat="1" ht="15">
      <c r="A36" s="14" t="s">
        <v>37</v>
      </c>
      <c r="B36" s="19">
        <v>6020200</v>
      </c>
      <c r="C36" s="19"/>
      <c r="D36" s="19">
        <f t="shared" si="10"/>
        <v>6020200</v>
      </c>
      <c r="E36" s="19"/>
      <c r="F36" s="19">
        <f t="shared" si="11"/>
        <v>6020200</v>
      </c>
      <c r="G36" s="19"/>
      <c r="H36" s="37">
        <f t="shared" si="12"/>
        <v>6020200</v>
      </c>
      <c r="I36" s="19"/>
      <c r="J36" s="37">
        <f t="shared" si="13"/>
        <v>6020200</v>
      </c>
      <c r="K36" s="19"/>
      <c r="L36" s="37">
        <f t="shared" si="14"/>
        <v>6020200</v>
      </c>
      <c r="M36" s="19"/>
      <c r="N36" s="37">
        <f t="shared" si="15"/>
        <v>6020200</v>
      </c>
      <c r="O36" s="19"/>
      <c r="P36" s="37">
        <v>6020200</v>
      </c>
    </row>
    <row r="37" spans="1:16" s="3" customFormat="1" ht="26.25">
      <c r="A37" s="14" t="s">
        <v>36</v>
      </c>
      <c r="B37" s="19">
        <v>193016000</v>
      </c>
      <c r="C37" s="19"/>
      <c r="D37" s="19">
        <f t="shared" si="10"/>
        <v>193016000</v>
      </c>
      <c r="E37" s="19"/>
      <c r="F37" s="19">
        <f t="shared" si="11"/>
        <v>193016000</v>
      </c>
      <c r="G37" s="19"/>
      <c r="H37" s="37">
        <f t="shared" si="12"/>
        <v>193016000</v>
      </c>
      <c r="I37" s="19"/>
      <c r="J37" s="37">
        <f t="shared" si="13"/>
        <v>193016000</v>
      </c>
      <c r="K37" s="19"/>
      <c r="L37" s="37">
        <f t="shared" si="14"/>
        <v>193016000</v>
      </c>
      <c r="M37" s="19"/>
      <c r="N37" s="37">
        <f t="shared" si="15"/>
        <v>193016000</v>
      </c>
      <c r="O37" s="19"/>
      <c r="P37" s="37">
        <v>193016000</v>
      </c>
    </row>
    <row r="38" spans="1:16" s="3" customFormat="1" ht="18" customHeight="1">
      <c r="A38" s="18" t="s">
        <v>12</v>
      </c>
      <c r="B38" s="19">
        <v>1925700</v>
      </c>
      <c r="C38" s="19"/>
      <c r="D38" s="19">
        <f t="shared" si="10"/>
        <v>1925700</v>
      </c>
      <c r="E38" s="19"/>
      <c r="F38" s="19">
        <f t="shared" si="11"/>
        <v>1925700</v>
      </c>
      <c r="G38" s="19">
        <v>1162300</v>
      </c>
      <c r="H38" s="37">
        <f t="shared" si="12"/>
        <v>3088000</v>
      </c>
      <c r="I38" s="19"/>
      <c r="J38" s="37">
        <f t="shared" si="13"/>
        <v>3088000</v>
      </c>
      <c r="K38" s="19"/>
      <c r="L38" s="37">
        <f t="shared" si="14"/>
        <v>3088000</v>
      </c>
      <c r="M38" s="19"/>
      <c r="N38" s="37">
        <f t="shared" si="15"/>
        <v>3088000</v>
      </c>
      <c r="O38" s="19"/>
      <c r="P38" s="37">
        <v>3088000</v>
      </c>
    </row>
    <row r="39" spans="1:16" s="3" customFormat="1" ht="26.25">
      <c r="A39" s="14" t="s">
        <v>34</v>
      </c>
      <c r="B39" s="19">
        <v>11845000</v>
      </c>
      <c r="C39" s="19"/>
      <c r="D39" s="19">
        <f t="shared" si="10"/>
        <v>11845000</v>
      </c>
      <c r="E39" s="19"/>
      <c r="F39" s="19">
        <f t="shared" si="11"/>
        <v>11845000</v>
      </c>
      <c r="G39" s="19"/>
      <c r="H39" s="37">
        <f t="shared" si="12"/>
        <v>11845000</v>
      </c>
      <c r="I39" s="19"/>
      <c r="J39" s="37">
        <f t="shared" si="13"/>
        <v>11845000</v>
      </c>
      <c r="K39" s="19"/>
      <c r="L39" s="37">
        <f t="shared" si="14"/>
        <v>11845000</v>
      </c>
      <c r="M39" s="19"/>
      <c r="N39" s="37">
        <f t="shared" si="15"/>
        <v>11845000</v>
      </c>
      <c r="O39" s="19"/>
      <c r="P39" s="37">
        <v>11845000</v>
      </c>
    </row>
    <row r="40" spans="1:16" s="3" customFormat="1" ht="26.25">
      <c r="A40" s="14" t="s">
        <v>35</v>
      </c>
      <c r="B40" s="21">
        <v>239700</v>
      </c>
      <c r="C40" s="21"/>
      <c r="D40" s="19">
        <f t="shared" si="10"/>
        <v>239700</v>
      </c>
      <c r="E40" s="21"/>
      <c r="F40" s="19">
        <f t="shared" si="11"/>
        <v>239700</v>
      </c>
      <c r="G40" s="21"/>
      <c r="H40" s="37">
        <f t="shared" si="12"/>
        <v>239700</v>
      </c>
      <c r="I40" s="21"/>
      <c r="J40" s="37">
        <f t="shared" si="13"/>
        <v>239700</v>
      </c>
      <c r="K40" s="21"/>
      <c r="L40" s="37">
        <f t="shared" si="14"/>
        <v>239700</v>
      </c>
      <c r="M40" s="21"/>
      <c r="N40" s="37">
        <f t="shared" si="15"/>
        <v>239700</v>
      </c>
      <c r="O40" s="21"/>
      <c r="P40" s="37">
        <v>239700</v>
      </c>
    </row>
    <row r="41" spans="1:16" ht="12.75">
      <c r="A41" s="14" t="s">
        <v>14</v>
      </c>
      <c r="B41" s="19">
        <v>1336200</v>
      </c>
      <c r="C41" s="19"/>
      <c r="D41" s="19">
        <f t="shared" si="10"/>
        <v>1336200</v>
      </c>
      <c r="E41" s="19"/>
      <c r="F41" s="19">
        <f t="shared" si="11"/>
        <v>1336200</v>
      </c>
      <c r="G41" s="19"/>
      <c r="H41" s="37">
        <f t="shared" si="12"/>
        <v>1336200</v>
      </c>
      <c r="I41" s="19"/>
      <c r="J41" s="37">
        <f t="shared" si="13"/>
        <v>1336200</v>
      </c>
      <c r="K41" s="19"/>
      <c r="L41" s="37">
        <f t="shared" si="14"/>
        <v>1336200</v>
      </c>
      <c r="M41" s="19">
        <v>353900</v>
      </c>
      <c r="N41" s="37">
        <f t="shared" si="15"/>
        <v>1690100</v>
      </c>
      <c r="O41" s="19"/>
      <c r="P41" s="37">
        <v>1690100</v>
      </c>
    </row>
    <row r="42" spans="1:16" ht="19.5" customHeight="1">
      <c r="A42" s="14" t="s">
        <v>15</v>
      </c>
      <c r="B42" s="19">
        <v>5856000</v>
      </c>
      <c r="C42" s="19"/>
      <c r="D42" s="19">
        <f t="shared" si="10"/>
        <v>5856000</v>
      </c>
      <c r="E42" s="19"/>
      <c r="F42" s="19">
        <f t="shared" si="11"/>
        <v>5856000</v>
      </c>
      <c r="G42" s="19"/>
      <c r="H42" s="37">
        <f t="shared" si="12"/>
        <v>5856000</v>
      </c>
      <c r="I42" s="19"/>
      <c r="J42" s="37">
        <f t="shared" si="13"/>
        <v>5856000</v>
      </c>
      <c r="K42" s="19"/>
      <c r="L42" s="37">
        <f t="shared" si="14"/>
        <v>5856000</v>
      </c>
      <c r="M42" s="19"/>
      <c r="N42" s="37">
        <f t="shared" si="15"/>
        <v>5856000</v>
      </c>
      <c r="O42" s="19"/>
      <c r="P42" s="37">
        <v>5856000</v>
      </c>
    </row>
    <row r="43" spans="1:16" ht="12.75">
      <c r="A43" s="14" t="s">
        <v>33</v>
      </c>
      <c r="B43" s="19">
        <v>7323000</v>
      </c>
      <c r="C43" s="19"/>
      <c r="D43" s="19">
        <f t="shared" si="10"/>
        <v>7323000</v>
      </c>
      <c r="E43" s="19"/>
      <c r="F43" s="19">
        <f t="shared" si="11"/>
        <v>7323000</v>
      </c>
      <c r="G43" s="19">
        <f>1019000-5700000</f>
        <v>-4681000</v>
      </c>
      <c r="H43" s="37">
        <f t="shared" si="12"/>
        <v>2642000</v>
      </c>
      <c r="I43" s="19"/>
      <c r="J43" s="37">
        <f t="shared" si="13"/>
        <v>2642000</v>
      </c>
      <c r="K43" s="19">
        <v>-74900</v>
      </c>
      <c r="L43" s="37">
        <f t="shared" si="14"/>
        <v>2567100</v>
      </c>
      <c r="M43" s="19"/>
      <c r="N43" s="37">
        <f t="shared" si="15"/>
        <v>2567100</v>
      </c>
      <c r="O43" s="19">
        <v>477000</v>
      </c>
      <c r="P43" s="37">
        <v>3044100</v>
      </c>
    </row>
    <row r="44" spans="1:16" ht="12.75">
      <c r="A44" s="14" t="s">
        <v>32</v>
      </c>
      <c r="B44" s="20">
        <v>3515600</v>
      </c>
      <c r="C44" s="20"/>
      <c r="D44" s="19">
        <f t="shared" si="10"/>
        <v>3515600</v>
      </c>
      <c r="E44" s="20"/>
      <c r="F44" s="19">
        <f t="shared" si="11"/>
        <v>3515600</v>
      </c>
      <c r="G44" s="20"/>
      <c r="H44" s="37">
        <f t="shared" si="12"/>
        <v>3515600</v>
      </c>
      <c r="I44" s="20"/>
      <c r="J44" s="37">
        <f t="shared" si="13"/>
        <v>3515600</v>
      </c>
      <c r="K44" s="20"/>
      <c r="L44" s="37">
        <f t="shared" si="14"/>
        <v>3515600</v>
      </c>
      <c r="M44" s="20"/>
      <c r="N44" s="37">
        <f t="shared" si="15"/>
        <v>3515600</v>
      </c>
      <c r="O44" s="20"/>
      <c r="P44" s="37">
        <v>3515600</v>
      </c>
    </row>
    <row r="45" spans="1:16" s="3" customFormat="1" ht="15">
      <c r="A45" s="14" t="s">
        <v>31</v>
      </c>
      <c r="B45" s="19">
        <f>920600+2081000</f>
        <v>3001600</v>
      </c>
      <c r="C45" s="19"/>
      <c r="D45" s="19">
        <f t="shared" si="10"/>
        <v>3001600</v>
      </c>
      <c r="E45" s="19"/>
      <c r="F45" s="19">
        <f t="shared" si="11"/>
        <v>3001600</v>
      </c>
      <c r="G45" s="19"/>
      <c r="H45" s="37">
        <f t="shared" si="12"/>
        <v>3001600</v>
      </c>
      <c r="I45" s="19"/>
      <c r="J45" s="37">
        <f t="shared" si="13"/>
        <v>3001600</v>
      </c>
      <c r="K45" s="19"/>
      <c r="L45" s="37">
        <f t="shared" si="14"/>
        <v>3001600</v>
      </c>
      <c r="M45" s="19">
        <v>123000</v>
      </c>
      <c r="N45" s="37">
        <f t="shared" si="15"/>
        <v>3124600</v>
      </c>
      <c r="O45" s="19"/>
      <c r="P45" s="37">
        <v>3124600</v>
      </c>
    </row>
    <row r="46" spans="1:16" s="3" customFormat="1" ht="27" customHeight="1">
      <c r="A46" s="14" t="s">
        <v>30</v>
      </c>
      <c r="B46" s="20">
        <v>1561000</v>
      </c>
      <c r="C46" s="20"/>
      <c r="D46" s="19">
        <f t="shared" si="10"/>
        <v>1561000</v>
      </c>
      <c r="E46" s="20"/>
      <c r="F46" s="19">
        <f t="shared" si="11"/>
        <v>1561000</v>
      </c>
      <c r="G46" s="20"/>
      <c r="H46" s="37">
        <f t="shared" si="12"/>
        <v>1561000</v>
      </c>
      <c r="I46" s="20"/>
      <c r="J46" s="37">
        <f t="shared" si="13"/>
        <v>1561000</v>
      </c>
      <c r="K46" s="20"/>
      <c r="L46" s="37">
        <f t="shared" si="14"/>
        <v>1561000</v>
      </c>
      <c r="M46" s="20"/>
      <c r="N46" s="37">
        <f t="shared" si="15"/>
        <v>1561000</v>
      </c>
      <c r="O46" s="20"/>
      <c r="P46" s="37">
        <v>1561000</v>
      </c>
    </row>
    <row r="47" spans="1:16" s="3" customFormat="1" ht="28.5" customHeight="1">
      <c r="A47" s="14" t="s">
        <v>29</v>
      </c>
      <c r="B47" s="19">
        <v>655700</v>
      </c>
      <c r="C47" s="19"/>
      <c r="D47" s="19">
        <f t="shared" si="10"/>
        <v>655700</v>
      </c>
      <c r="E47" s="19"/>
      <c r="F47" s="19">
        <f t="shared" si="11"/>
        <v>655700</v>
      </c>
      <c r="G47" s="19"/>
      <c r="H47" s="37">
        <f t="shared" si="12"/>
        <v>655700</v>
      </c>
      <c r="I47" s="19"/>
      <c r="J47" s="37">
        <f t="shared" si="13"/>
        <v>655700</v>
      </c>
      <c r="K47" s="19"/>
      <c r="L47" s="37">
        <f t="shared" si="14"/>
        <v>655700</v>
      </c>
      <c r="M47" s="19"/>
      <c r="N47" s="37">
        <f t="shared" si="15"/>
        <v>655700</v>
      </c>
      <c r="O47" s="19"/>
      <c r="P47" s="37">
        <v>655700</v>
      </c>
    </row>
    <row r="48" spans="1:16" s="3" customFormat="1" ht="26.25">
      <c r="A48" s="14" t="s">
        <v>9</v>
      </c>
      <c r="B48" s="19">
        <v>81400</v>
      </c>
      <c r="C48" s="19"/>
      <c r="D48" s="19">
        <f t="shared" si="10"/>
        <v>81400</v>
      </c>
      <c r="E48" s="19"/>
      <c r="F48" s="19">
        <f t="shared" si="11"/>
        <v>81400</v>
      </c>
      <c r="G48" s="19"/>
      <c r="H48" s="37">
        <f t="shared" si="12"/>
        <v>81400</v>
      </c>
      <c r="I48" s="19"/>
      <c r="J48" s="37">
        <f t="shared" si="13"/>
        <v>81400</v>
      </c>
      <c r="K48" s="19"/>
      <c r="L48" s="37">
        <f t="shared" si="14"/>
        <v>81400</v>
      </c>
      <c r="M48" s="19"/>
      <c r="N48" s="37">
        <f t="shared" si="15"/>
        <v>81400</v>
      </c>
      <c r="O48" s="19"/>
      <c r="P48" s="37">
        <v>81400</v>
      </c>
    </row>
    <row r="49" spans="1:16" s="3" customFormat="1" ht="42" customHeight="1">
      <c r="A49" s="14" t="s">
        <v>13</v>
      </c>
      <c r="B49" s="19">
        <v>83489200</v>
      </c>
      <c r="C49" s="19"/>
      <c r="D49" s="19">
        <f t="shared" si="10"/>
        <v>83489200</v>
      </c>
      <c r="E49" s="19"/>
      <c r="F49" s="19">
        <f t="shared" si="11"/>
        <v>83489200</v>
      </c>
      <c r="G49" s="19"/>
      <c r="H49" s="37">
        <f t="shared" si="12"/>
        <v>83489200</v>
      </c>
      <c r="I49" s="19"/>
      <c r="J49" s="37">
        <f t="shared" si="13"/>
        <v>83489200</v>
      </c>
      <c r="K49" s="19">
        <v>-3208000</v>
      </c>
      <c r="L49" s="37">
        <f t="shared" si="14"/>
        <v>80281200</v>
      </c>
      <c r="M49" s="19">
        <f>-2003000-8000000</f>
        <v>-10003000</v>
      </c>
      <c r="N49" s="37">
        <f t="shared" si="15"/>
        <v>70278200</v>
      </c>
      <c r="O49" s="19"/>
      <c r="P49" s="37">
        <v>70278200</v>
      </c>
    </row>
    <row r="50" spans="1:16" s="3" customFormat="1" ht="18" customHeight="1">
      <c r="A50" s="14" t="s">
        <v>17</v>
      </c>
      <c r="B50" s="19">
        <v>1471400</v>
      </c>
      <c r="C50" s="19"/>
      <c r="D50" s="19">
        <f t="shared" si="10"/>
        <v>1471400</v>
      </c>
      <c r="E50" s="19"/>
      <c r="F50" s="19">
        <f t="shared" si="11"/>
        <v>1471400</v>
      </c>
      <c r="G50" s="19"/>
      <c r="H50" s="37">
        <f t="shared" si="12"/>
        <v>1471400</v>
      </c>
      <c r="I50" s="19"/>
      <c r="J50" s="37">
        <f t="shared" si="13"/>
        <v>1471400</v>
      </c>
      <c r="K50" s="19"/>
      <c r="L50" s="37">
        <f t="shared" si="14"/>
        <v>1471400</v>
      </c>
      <c r="M50" s="19"/>
      <c r="N50" s="37">
        <f t="shared" si="15"/>
        <v>1471400</v>
      </c>
      <c r="O50" s="19">
        <v>-300000</v>
      </c>
      <c r="P50" s="37">
        <v>1171400</v>
      </c>
    </row>
    <row r="51" spans="1:16" s="3" customFormat="1" ht="28.5" customHeight="1">
      <c r="A51" s="14" t="s">
        <v>16</v>
      </c>
      <c r="B51" s="19">
        <v>490300</v>
      </c>
      <c r="C51" s="19"/>
      <c r="D51" s="19">
        <f t="shared" si="10"/>
        <v>490300</v>
      </c>
      <c r="E51" s="19"/>
      <c r="F51" s="19">
        <f t="shared" si="11"/>
        <v>490300</v>
      </c>
      <c r="G51" s="19"/>
      <c r="H51" s="37">
        <f t="shared" si="12"/>
        <v>490300</v>
      </c>
      <c r="I51" s="19"/>
      <c r="J51" s="37">
        <f t="shared" si="13"/>
        <v>490300</v>
      </c>
      <c r="K51" s="19"/>
      <c r="L51" s="37">
        <f t="shared" si="14"/>
        <v>490300</v>
      </c>
      <c r="M51" s="19"/>
      <c r="N51" s="37">
        <f t="shared" si="15"/>
        <v>490300</v>
      </c>
      <c r="O51" s="19">
        <v>-490300</v>
      </c>
      <c r="P51" s="37">
        <v>0</v>
      </c>
    </row>
    <row r="52" spans="1:16" s="3" customFormat="1" ht="26.25">
      <c r="A52" s="26" t="s">
        <v>44</v>
      </c>
      <c r="B52" s="19">
        <v>686700</v>
      </c>
      <c r="C52" s="19">
        <v>1478700</v>
      </c>
      <c r="D52" s="19">
        <f t="shared" si="10"/>
        <v>2165400</v>
      </c>
      <c r="E52" s="19"/>
      <c r="F52" s="19">
        <f t="shared" si="11"/>
        <v>2165400</v>
      </c>
      <c r="G52" s="19"/>
      <c r="H52" s="37">
        <f t="shared" si="12"/>
        <v>2165400</v>
      </c>
      <c r="I52" s="19"/>
      <c r="J52" s="37">
        <f t="shared" si="13"/>
        <v>2165400</v>
      </c>
      <c r="K52" s="19">
        <v>721800</v>
      </c>
      <c r="L52" s="37">
        <f t="shared" si="14"/>
        <v>2887200</v>
      </c>
      <c r="M52" s="19">
        <v>-721800</v>
      </c>
      <c r="N52" s="37">
        <f t="shared" si="15"/>
        <v>2165400</v>
      </c>
      <c r="O52" s="19"/>
      <c r="P52" s="37">
        <v>2165400</v>
      </c>
    </row>
    <row r="53" spans="1:16" s="3" customFormat="1" ht="26.25">
      <c r="A53" s="14" t="s">
        <v>41</v>
      </c>
      <c r="B53" s="19">
        <v>1690000</v>
      </c>
      <c r="C53" s="19"/>
      <c r="D53" s="19">
        <f t="shared" si="10"/>
        <v>1690000</v>
      </c>
      <c r="E53" s="19"/>
      <c r="F53" s="19">
        <f t="shared" si="11"/>
        <v>1690000</v>
      </c>
      <c r="G53" s="19"/>
      <c r="H53" s="37">
        <f t="shared" si="12"/>
        <v>1690000</v>
      </c>
      <c r="I53" s="19"/>
      <c r="J53" s="37">
        <f t="shared" si="13"/>
        <v>1690000</v>
      </c>
      <c r="K53" s="19"/>
      <c r="L53" s="37">
        <f t="shared" si="14"/>
        <v>1690000</v>
      </c>
      <c r="M53" s="19"/>
      <c r="N53" s="37">
        <f t="shared" si="15"/>
        <v>1690000</v>
      </c>
      <c r="O53" s="19"/>
      <c r="P53" s="37">
        <v>1690000</v>
      </c>
    </row>
    <row r="54" spans="1:16" s="3" customFormat="1" ht="15">
      <c r="A54" s="28" t="s">
        <v>53</v>
      </c>
      <c r="B54" s="19"/>
      <c r="C54" s="19"/>
      <c r="D54" s="19"/>
      <c r="E54" s="19"/>
      <c r="F54" s="19">
        <v>0</v>
      </c>
      <c r="G54" s="19">
        <v>5800</v>
      </c>
      <c r="H54" s="37">
        <f t="shared" si="12"/>
        <v>5800</v>
      </c>
      <c r="I54" s="19"/>
      <c r="J54" s="37">
        <f t="shared" si="13"/>
        <v>5800</v>
      </c>
      <c r="K54" s="19"/>
      <c r="L54" s="37">
        <f t="shared" si="14"/>
        <v>5800</v>
      </c>
      <c r="M54" s="19"/>
      <c r="N54" s="37">
        <f t="shared" si="15"/>
        <v>5800</v>
      </c>
      <c r="O54" s="19"/>
      <c r="P54" s="37">
        <v>5800</v>
      </c>
    </row>
    <row r="55" spans="1:16" s="3" customFormat="1" ht="26.25">
      <c r="A55" s="29" t="s">
        <v>55</v>
      </c>
      <c r="B55" s="19"/>
      <c r="C55" s="19"/>
      <c r="D55" s="19"/>
      <c r="E55" s="19"/>
      <c r="F55" s="19"/>
      <c r="G55" s="19">
        <v>205500</v>
      </c>
      <c r="H55" s="37">
        <f t="shared" si="12"/>
        <v>205500</v>
      </c>
      <c r="I55" s="19"/>
      <c r="J55" s="37">
        <f t="shared" si="13"/>
        <v>205500</v>
      </c>
      <c r="K55" s="19"/>
      <c r="L55" s="37">
        <f t="shared" si="14"/>
        <v>205500</v>
      </c>
      <c r="M55" s="19"/>
      <c r="N55" s="37">
        <f t="shared" si="15"/>
        <v>205500</v>
      </c>
      <c r="O55" s="19"/>
      <c r="P55" s="37">
        <v>205500</v>
      </c>
    </row>
    <row r="56" spans="1:16" s="3" customFormat="1" ht="24.75" customHeight="1">
      <c r="A56" s="8" t="s">
        <v>0</v>
      </c>
      <c r="B56" s="9">
        <f>SUM(B57:B58)</f>
        <v>1635800</v>
      </c>
      <c r="C56" s="9">
        <f>SUM(C57:C60)</f>
        <v>1629500</v>
      </c>
      <c r="D56" s="9">
        <f>SUM(D57:D60)</f>
        <v>3265300</v>
      </c>
      <c r="E56" s="9">
        <f>SUM(E57:E61)</f>
        <v>97344</v>
      </c>
      <c r="F56" s="9">
        <f>SUM(F57:F61)</f>
        <v>3362644</v>
      </c>
      <c r="G56" s="9">
        <f aca="true" t="shared" si="16" ref="G56:L56">SUM(G57:G64)</f>
        <v>8427125</v>
      </c>
      <c r="H56" s="34">
        <f t="shared" si="16"/>
        <v>11789769</v>
      </c>
      <c r="I56" s="9">
        <f t="shared" si="16"/>
        <v>-5958000</v>
      </c>
      <c r="J56" s="34">
        <f t="shared" si="16"/>
        <v>5831769</v>
      </c>
      <c r="K56" s="9">
        <f t="shared" si="16"/>
        <v>1310337</v>
      </c>
      <c r="L56" s="34">
        <f t="shared" si="16"/>
        <v>7142106</v>
      </c>
      <c r="M56" s="9">
        <f>SUM(M57:M64)</f>
        <v>821439</v>
      </c>
      <c r="N56" s="34">
        <f>SUM(N57:N64)</f>
        <v>7963545</v>
      </c>
      <c r="O56" s="9">
        <f>SUM(O57:O66)</f>
        <v>13654800</v>
      </c>
      <c r="P56" s="34">
        <v>21618345</v>
      </c>
    </row>
    <row r="57" spans="1:16" s="3" customFormat="1" ht="15">
      <c r="A57" s="14" t="s">
        <v>7</v>
      </c>
      <c r="B57" s="19">
        <v>39000</v>
      </c>
      <c r="C57" s="19"/>
      <c r="D57" s="19">
        <f t="shared" si="10"/>
        <v>39000</v>
      </c>
      <c r="E57" s="19"/>
      <c r="F57" s="19">
        <f>D57+E57</f>
        <v>39000</v>
      </c>
      <c r="G57" s="19"/>
      <c r="H57" s="37">
        <f aca="true" t="shared" si="17" ref="H57:H64">F57+G57</f>
        <v>39000</v>
      </c>
      <c r="I57" s="19"/>
      <c r="J57" s="37">
        <f aca="true" t="shared" si="18" ref="J57:J64">H57+I57</f>
        <v>39000</v>
      </c>
      <c r="K57" s="19"/>
      <c r="L57" s="37">
        <f aca="true" t="shared" si="19" ref="L57:L64">J57+K57</f>
        <v>39000</v>
      </c>
      <c r="M57" s="19"/>
      <c r="N57" s="37">
        <f>L57+M57</f>
        <v>39000</v>
      </c>
      <c r="O57" s="19"/>
      <c r="P57" s="37">
        <v>39000</v>
      </c>
    </row>
    <row r="58" spans="1:16" s="3" customFormat="1" ht="15">
      <c r="A58" s="24" t="s">
        <v>28</v>
      </c>
      <c r="B58" s="27">
        <v>1596800</v>
      </c>
      <c r="C58" s="25"/>
      <c r="D58" s="19">
        <f t="shared" si="10"/>
        <v>1596800</v>
      </c>
      <c r="E58" s="25"/>
      <c r="F58" s="19">
        <f>D58+E58</f>
        <v>1596800</v>
      </c>
      <c r="G58" s="25"/>
      <c r="H58" s="37">
        <f t="shared" si="17"/>
        <v>1596800</v>
      </c>
      <c r="I58" s="25"/>
      <c r="J58" s="37">
        <f t="shared" si="18"/>
        <v>1596800</v>
      </c>
      <c r="K58" s="25">
        <v>235637</v>
      </c>
      <c r="L58" s="37">
        <f>J58+K58</f>
        <v>1832437</v>
      </c>
      <c r="M58" s="25">
        <v>-204761</v>
      </c>
      <c r="N58" s="37">
        <f>L58+M58</f>
        <v>1627676</v>
      </c>
      <c r="O58" s="25"/>
      <c r="P58" s="37">
        <v>1627676</v>
      </c>
    </row>
    <row r="59" spans="1:16" s="3" customFormat="1" ht="26.25">
      <c r="A59" s="24" t="s">
        <v>49</v>
      </c>
      <c r="B59" s="27"/>
      <c r="C59" s="25">
        <v>864000</v>
      </c>
      <c r="D59" s="19">
        <f t="shared" si="10"/>
        <v>864000</v>
      </c>
      <c r="E59" s="25"/>
      <c r="F59" s="19">
        <f>D59+E59</f>
        <v>864000</v>
      </c>
      <c r="G59" s="25">
        <v>6158000</v>
      </c>
      <c r="H59" s="37">
        <f t="shared" si="17"/>
        <v>7022000</v>
      </c>
      <c r="I59" s="25">
        <v>-6158000</v>
      </c>
      <c r="J59" s="37">
        <f t="shared" si="18"/>
        <v>864000</v>
      </c>
      <c r="K59" s="25"/>
      <c r="L59" s="37">
        <f t="shared" si="19"/>
        <v>864000</v>
      </c>
      <c r="M59" s="25"/>
      <c r="N59" s="37">
        <f aca="true" t="shared" si="20" ref="N59:N66">L59+M59</f>
        <v>864000</v>
      </c>
      <c r="O59" s="25"/>
      <c r="P59" s="37">
        <v>864000</v>
      </c>
    </row>
    <row r="60" spans="1:16" s="3" customFormat="1" ht="15">
      <c r="A60" s="24" t="s">
        <v>48</v>
      </c>
      <c r="B60" s="27"/>
      <c r="C60" s="25">
        <v>765500</v>
      </c>
      <c r="D60" s="19">
        <f t="shared" si="10"/>
        <v>765500</v>
      </c>
      <c r="E60" s="25"/>
      <c r="F60" s="19">
        <f>D60+E60</f>
        <v>765500</v>
      </c>
      <c r="G60" s="25">
        <f>1900000+200000</f>
        <v>2100000</v>
      </c>
      <c r="H60" s="37">
        <f t="shared" si="17"/>
        <v>2865500</v>
      </c>
      <c r="I60" s="25"/>
      <c r="J60" s="37">
        <f t="shared" si="18"/>
        <v>2865500</v>
      </c>
      <c r="K60" s="25">
        <v>890000</v>
      </c>
      <c r="L60" s="37">
        <f t="shared" si="19"/>
        <v>3755500</v>
      </c>
      <c r="M60" s="25">
        <v>320000</v>
      </c>
      <c r="N60" s="37">
        <f t="shared" si="20"/>
        <v>4075500</v>
      </c>
      <c r="O60" s="25"/>
      <c r="P60" s="37">
        <v>4075500</v>
      </c>
    </row>
    <row r="61" spans="1:16" s="3" customFormat="1" ht="15">
      <c r="A61" s="24" t="s">
        <v>64</v>
      </c>
      <c r="B61" s="27"/>
      <c r="C61" s="25"/>
      <c r="D61" s="19"/>
      <c r="E61" s="25">
        <f>19200+78144</f>
        <v>97344</v>
      </c>
      <c r="F61" s="19">
        <f>D61+E61</f>
        <v>97344</v>
      </c>
      <c r="G61" s="25"/>
      <c r="H61" s="37">
        <f t="shared" si="17"/>
        <v>97344</v>
      </c>
      <c r="I61" s="25"/>
      <c r="J61" s="37">
        <f t="shared" si="18"/>
        <v>97344</v>
      </c>
      <c r="K61" s="25">
        <v>184700</v>
      </c>
      <c r="L61" s="37">
        <f t="shared" si="19"/>
        <v>282044</v>
      </c>
      <c r="M61" s="25">
        <v>640000</v>
      </c>
      <c r="N61" s="37">
        <f t="shared" si="20"/>
        <v>922044</v>
      </c>
      <c r="O61" s="25"/>
      <c r="P61" s="37">
        <v>922044</v>
      </c>
    </row>
    <row r="62" spans="1:16" s="3" customFormat="1" ht="15">
      <c r="A62" s="24" t="s">
        <v>58</v>
      </c>
      <c r="B62" s="27"/>
      <c r="C62" s="25"/>
      <c r="D62" s="19"/>
      <c r="E62" s="25"/>
      <c r="F62" s="19"/>
      <c r="G62" s="25"/>
      <c r="H62" s="37">
        <f t="shared" si="17"/>
        <v>0</v>
      </c>
      <c r="I62" s="25">
        <v>200000</v>
      </c>
      <c r="J62" s="37">
        <f t="shared" si="18"/>
        <v>200000</v>
      </c>
      <c r="K62" s="25"/>
      <c r="L62" s="37">
        <f t="shared" si="19"/>
        <v>200000</v>
      </c>
      <c r="M62" s="25"/>
      <c r="N62" s="37">
        <f t="shared" si="20"/>
        <v>200000</v>
      </c>
      <c r="O62" s="25"/>
      <c r="P62" s="37">
        <v>200000</v>
      </c>
    </row>
    <row r="63" spans="1:16" s="3" customFormat="1" ht="15">
      <c r="A63" s="24" t="s">
        <v>63</v>
      </c>
      <c r="B63" s="27"/>
      <c r="C63" s="25"/>
      <c r="D63" s="19"/>
      <c r="E63" s="25"/>
      <c r="F63" s="19"/>
      <c r="G63" s="25"/>
      <c r="H63" s="37"/>
      <c r="I63" s="25"/>
      <c r="J63" s="37"/>
      <c r="K63" s="25"/>
      <c r="L63" s="37">
        <f t="shared" si="19"/>
        <v>0</v>
      </c>
      <c r="M63" s="25">
        <v>66200</v>
      </c>
      <c r="N63" s="37">
        <f t="shared" si="20"/>
        <v>66200</v>
      </c>
      <c r="O63" s="25"/>
      <c r="P63" s="37">
        <v>66200</v>
      </c>
    </row>
    <row r="64" spans="1:16" s="3" customFormat="1" ht="15">
      <c r="A64" s="24" t="s">
        <v>54</v>
      </c>
      <c r="B64" s="27"/>
      <c r="C64" s="25"/>
      <c r="D64" s="19"/>
      <c r="E64" s="25"/>
      <c r="F64" s="19"/>
      <c r="G64" s="25">
        <v>169125</v>
      </c>
      <c r="H64" s="37">
        <f t="shared" si="17"/>
        <v>169125</v>
      </c>
      <c r="I64" s="25"/>
      <c r="J64" s="37">
        <f t="shared" si="18"/>
        <v>169125</v>
      </c>
      <c r="K64" s="25"/>
      <c r="L64" s="37">
        <f t="shared" si="19"/>
        <v>169125</v>
      </c>
      <c r="M64" s="25"/>
      <c r="N64" s="37">
        <f t="shared" si="20"/>
        <v>169125</v>
      </c>
      <c r="O64" s="25"/>
      <c r="P64" s="37">
        <v>169125</v>
      </c>
    </row>
    <row r="65" spans="1:16" s="3" customFormat="1" ht="26.25">
      <c r="A65" s="24" t="s">
        <v>68</v>
      </c>
      <c r="B65" s="27"/>
      <c r="C65" s="25"/>
      <c r="D65" s="19"/>
      <c r="E65" s="25"/>
      <c r="F65" s="19"/>
      <c r="G65" s="25"/>
      <c r="H65" s="37"/>
      <c r="I65" s="25"/>
      <c r="J65" s="37"/>
      <c r="K65" s="25"/>
      <c r="L65" s="37"/>
      <c r="M65" s="25"/>
      <c r="N65" s="37">
        <f t="shared" si="20"/>
        <v>0</v>
      </c>
      <c r="O65" s="25">
        <v>437000</v>
      </c>
      <c r="P65" s="37">
        <v>437000</v>
      </c>
    </row>
    <row r="66" spans="1:16" s="3" customFormat="1" ht="15">
      <c r="A66" s="24" t="s">
        <v>69</v>
      </c>
      <c r="B66" s="27"/>
      <c r="C66" s="25"/>
      <c r="D66" s="19"/>
      <c r="E66" s="25"/>
      <c r="F66" s="19"/>
      <c r="G66" s="25"/>
      <c r="H66" s="37"/>
      <c r="I66" s="25"/>
      <c r="J66" s="37"/>
      <c r="K66" s="25"/>
      <c r="L66" s="37"/>
      <c r="M66" s="25"/>
      <c r="N66" s="37">
        <f t="shared" si="20"/>
        <v>0</v>
      </c>
      <c r="O66" s="25">
        <v>13217800</v>
      </c>
      <c r="P66" s="37">
        <v>13217800</v>
      </c>
    </row>
    <row r="67" spans="1:16" s="3" customFormat="1" ht="24.75" customHeight="1">
      <c r="A67" s="8" t="s">
        <v>3</v>
      </c>
      <c r="B67" s="9">
        <f aca="true" t="shared" si="21" ref="B67:N67">B11+B29+B56</f>
        <v>418358600</v>
      </c>
      <c r="C67" s="9">
        <f t="shared" si="21"/>
        <v>10545300</v>
      </c>
      <c r="D67" s="9">
        <f t="shared" si="21"/>
        <v>428903900</v>
      </c>
      <c r="E67" s="9">
        <f t="shared" si="21"/>
        <v>1307644</v>
      </c>
      <c r="F67" s="9">
        <f t="shared" si="21"/>
        <v>430211544</v>
      </c>
      <c r="G67" s="9">
        <f t="shared" si="21"/>
        <v>61929225</v>
      </c>
      <c r="H67" s="34">
        <f t="shared" si="21"/>
        <v>492140769</v>
      </c>
      <c r="I67" s="9">
        <f t="shared" si="21"/>
        <v>561700</v>
      </c>
      <c r="J67" s="34">
        <f t="shared" si="21"/>
        <v>492702469</v>
      </c>
      <c r="K67" s="9">
        <f t="shared" si="21"/>
        <v>-1250763</v>
      </c>
      <c r="L67" s="34">
        <f t="shared" si="21"/>
        <v>491451706</v>
      </c>
      <c r="M67" s="9">
        <f t="shared" si="21"/>
        <v>46390639</v>
      </c>
      <c r="N67" s="34">
        <f t="shared" si="21"/>
        <v>579055345</v>
      </c>
      <c r="O67" s="9">
        <f>O11+O29+O56</f>
        <v>127783000</v>
      </c>
      <c r="P67" s="34">
        <v>706838345</v>
      </c>
    </row>
  </sheetData>
  <sheetProtection/>
  <mergeCells count="2">
    <mergeCell ref="A5:B5"/>
    <mergeCell ref="A6:B6"/>
  </mergeCells>
  <printOptions/>
  <pageMargins left="1.3779527559055118" right="0.7874015748031497" top="0.3937007874015748" bottom="0.7874015748031497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Цуглевич Ольга Сергеевна</cp:lastModifiedBy>
  <cp:lastPrinted>2013-12-30T03:46:08Z</cp:lastPrinted>
  <dcterms:created xsi:type="dcterms:W3CDTF">2006-10-11T04:57:41Z</dcterms:created>
  <dcterms:modified xsi:type="dcterms:W3CDTF">2013-12-30T05:41:14Z</dcterms:modified>
  <cp:category/>
  <cp:version/>
  <cp:contentType/>
  <cp:contentStatus/>
</cp:coreProperties>
</file>