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08" windowHeight="11280"/>
  </bookViews>
  <sheets>
    <sheet name="Приложение_1" sheetId="20" r:id="rId1"/>
  </sheets>
  <definedNames>
    <definedName name="_xlnm.Print_Titles" localSheetId="0">Приложение_1!$7:$7</definedName>
  </definedNames>
  <calcPr calcId="145621"/>
</workbook>
</file>

<file path=xl/calcChain.xml><?xml version="1.0" encoding="utf-8"?>
<calcChain xmlns="http://schemas.openxmlformats.org/spreadsheetml/2006/main">
  <c r="E158" i="20" l="1"/>
  <c r="G158" i="20" s="1"/>
  <c r="I158" i="20" s="1"/>
  <c r="F157" i="20"/>
  <c r="F156" i="20" s="1"/>
  <c r="E157" i="20"/>
  <c r="D157" i="20"/>
  <c r="J156" i="20"/>
  <c r="H156" i="20"/>
  <c r="D156" i="20"/>
  <c r="I155" i="20"/>
  <c r="J153" i="20"/>
  <c r="I153" i="20"/>
  <c r="H153" i="20"/>
  <c r="G153" i="20"/>
  <c r="I152" i="20"/>
  <c r="E151" i="20"/>
  <c r="G151" i="20" s="1"/>
  <c r="J150" i="20"/>
  <c r="H150" i="20"/>
  <c r="F150" i="20"/>
  <c r="D150" i="20"/>
  <c r="E149" i="20"/>
  <c r="G149" i="20" s="1"/>
  <c r="I149" i="20" s="1"/>
  <c r="E148" i="20"/>
  <c r="G148" i="20" s="1"/>
  <c r="J147" i="20"/>
  <c r="G147" i="20"/>
  <c r="I147" i="20" s="1"/>
  <c r="E147" i="20"/>
  <c r="E146" i="20"/>
  <c r="G146" i="20" s="1"/>
  <c r="I146" i="20" s="1"/>
  <c r="E145" i="20"/>
  <c r="G145" i="20" s="1"/>
  <c r="I145" i="20" s="1"/>
  <c r="E144" i="20"/>
  <c r="G144" i="20" s="1"/>
  <c r="J143" i="20"/>
  <c r="H143" i="20"/>
  <c r="F143" i="20"/>
  <c r="D143" i="20"/>
  <c r="E142" i="20"/>
  <c r="G142" i="20" s="1"/>
  <c r="I142" i="20" s="1"/>
  <c r="G141" i="20"/>
  <c r="I141" i="20" s="1"/>
  <c r="E141" i="20"/>
  <c r="E140" i="20"/>
  <c r="G140" i="20" s="1"/>
  <c r="I140" i="20" s="1"/>
  <c r="E139" i="20"/>
  <c r="G139" i="20" s="1"/>
  <c r="I139" i="20" s="1"/>
  <c r="E138" i="20"/>
  <c r="G138" i="20" s="1"/>
  <c r="I138" i="20" s="1"/>
  <c r="G137" i="20"/>
  <c r="I137" i="20" s="1"/>
  <c r="E137" i="20"/>
  <c r="E136" i="20"/>
  <c r="G136" i="20" s="1"/>
  <c r="E135" i="20"/>
  <c r="E134" i="20" s="1"/>
  <c r="J134" i="20"/>
  <c r="H134" i="20"/>
  <c r="F134" i="20"/>
  <c r="D134" i="20"/>
  <c r="E132" i="20"/>
  <c r="G132" i="20" s="1"/>
  <c r="I132" i="20" s="1"/>
  <c r="E131" i="20"/>
  <c r="G131" i="20" s="1"/>
  <c r="I131" i="20" s="1"/>
  <c r="G130" i="20"/>
  <c r="I130" i="20" s="1"/>
  <c r="E130" i="20"/>
  <c r="G129" i="20"/>
  <c r="I129" i="20" s="1"/>
  <c r="E129" i="20"/>
  <c r="J128" i="20"/>
  <c r="H128" i="20"/>
  <c r="F128" i="20"/>
  <c r="E128" i="20"/>
  <c r="D128" i="20"/>
  <c r="I124" i="20"/>
  <c r="G123" i="20"/>
  <c r="I123" i="20" s="1"/>
  <c r="I121" i="20" s="1"/>
  <c r="E123" i="20"/>
  <c r="J121" i="20"/>
  <c r="J110" i="20" s="1"/>
  <c r="H121" i="20"/>
  <c r="F121" i="20"/>
  <c r="E121" i="20"/>
  <c r="D121" i="20"/>
  <c r="G118" i="20"/>
  <c r="I118" i="20" s="1"/>
  <c r="E118" i="20"/>
  <c r="E117" i="20"/>
  <c r="G117" i="20" s="1"/>
  <c r="I117" i="20" s="1"/>
  <c r="E116" i="20"/>
  <c r="G116" i="20" s="1"/>
  <c r="I116" i="20" s="1"/>
  <c r="G115" i="20"/>
  <c r="I115" i="20" s="1"/>
  <c r="E115" i="20"/>
  <c r="E114" i="20"/>
  <c r="G114" i="20" s="1"/>
  <c r="I114" i="20" s="1"/>
  <c r="E113" i="20"/>
  <c r="G113" i="20" s="1"/>
  <c r="I113" i="20" s="1"/>
  <c r="J112" i="20"/>
  <c r="H112" i="20"/>
  <c r="F112" i="20"/>
  <c r="E112" i="20"/>
  <c r="D112" i="20"/>
  <c r="H110" i="20"/>
  <c r="D110" i="20"/>
  <c r="E109" i="20"/>
  <c r="G109" i="20" s="1"/>
  <c r="I109" i="20" s="1"/>
  <c r="E108" i="20"/>
  <c r="G108" i="20" s="1"/>
  <c r="I108" i="20" s="1"/>
  <c r="E107" i="20"/>
  <c r="G107" i="20" s="1"/>
  <c r="I107" i="20" s="1"/>
  <c r="G106" i="20"/>
  <c r="I106" i="20" s="1"/>
  <c r="E106" i="20"/>
  <c r="J104" i="20"/>
  <c r="H104" i="20"/>
  <c r="F104" i="20"/>
  <c r="D104" i="20"/>
  <c r="E103" i="20"/>
  <c r="G103" i="20" s="1"/>
  <c r="I103" i="20" s="1"/>
  <c r="G102" i="20"/>
  <c r="I102" i="20" s="1"/>
  <c r="E102" i="20"/>
  <c r="G101" i="20"/>
  <c r="I101" i="20" s="1"/>
  <c r="E101" i="20"/>
  <c r="E100" i="20"/>
  <c r="G100" i="20" s="1"/>
  <c r="I100" i="20" s="1"/>
  <c r="E99" i="20"/>
  <c r="G99" i="20" s="1"/>
  <c r="I99" i="20" s="1"/>
  <c r="E98" i="20"/>
  <c r="G98" i="20" s="1"/>
  <c r="I98" i="20" s="1"/>
  <c r="E97" i="20"/>
  <c r="G97" i="20" s="1"/>
  <c r="I97" i="20" s="1"/>
  <c r="E96" i="20"/>
  <c r="G96" i="20" s="1"/>
  <c r="I96" i="20" s="1"/>
  <c r="J95" i="20"/>
  <c r="E95" i="20"/>
  <c r="G95" i="20" s="1"/>
  <c r="I95" i="20" s="1"/>
  <c r="E94" i="20"/>
  <c r="G94" i="20" s="1"/>
  <c r="I94" i="20" s="1"/>
  <c r="E93" i="20"/>
  <c r="G93" i="20" s="1"/>
  <c r="I93" i="20" s="1"/>
  <c r="J92" i="20"/>
  <c r="E92" i="20"/>
  <c r="G92" i="20" s="1"/>
  <c r="I92" i="20" s="1"/>
  <c r="J91" i="20"/>
  <c r="E91" i="20"/>
  <c r="H89" i="20"/>
  <c r="H88" i="20" s="1"/>
  <c r="F89" i="20"/>
  <c r="F88" i="20" s="1"/>
  <c r="D89" i="20"/>
  <c r="D88" i="20" s="1"/>
  <c r="E87" i="20"/>
  <c r="J85" i="20"/>
  <c r="H85" i="20"/>
  <c r="F85" i="20"/>
  <c r="D85" i="20"/>
  <c r="E84" i="20"/>
  <c r="G84" i="20" s="1"/>
  <c r="I84" i="20" s="1"/>
  <c r="E83" i="20"/>
  <c r="G83" i="20" s="1"/>
  <c r="I83" i="20" s="1"/>
  <c r="E82" i="20"/>
  <c r="G82" i="20" s="1"/>
  <c r="I82" i="20" s="1"/>
  <c r="H81" i="20"/>
  <c r="E81" i="20"/>
  <c r="G81" i="20" s="1"/>
  <c r="J79" i="20"/>
  <c r="H79" i="20"/>
  <c r="F79" i="20"/>
  <c r="D79" i="20"/>
  <c r="E77" i="20"/>
  <c r="G77" i="20" s="1"/>
  <c r="I77" i="20" s="1"/>
  <c r="E76" i="20"/>
  <c r="G76" i="20" s="1"/>
  <c r="I76" i="20" s="1"/>
  <c r="J75" i="20"/>
  <c r="J64" i="20" s="1"/>
  <c r="H75" i="20"/>
  <c r="F75" i="20"/>
  <c r="D75" i="20"/>
  <c r="E74" i="20"/>
  <c r="G74" i="20" s="1"/>
  <c r="I74" i="20" s="1"/>
  <c r="E73" i="20"/>
  <c r="G73" i="20" s="1"/>
  <c r="I73" i="20" s="1"/>
  <c r="E72" i="20"/>
  <c r="G72" i="20" s="1"/>
  <c r="I72" i="20" s="1"/>
  <c r="G71" i="20"/>
  <c r="I71" i="20" s="1"/>
  <c r="E71" i="20"/>
  <c r="E70" i="20"/>
  <c r="G70" i="20" s="1"/>
  <c r="I70" i="20" s="1"/>
  <c r="E69" i="20"/>
  <c r="G69" i="20" s="1"/>
  <c r="I69" i="20" s="1"/>
  <c r="J68" i="20"/>
  <c r="J66" i="20" s="1"/>
  <c r="J65" i="20" s="1"/>
  <c r="E68" i="20"/>
  <c r="H66" i="20"/>
  <c r="H63" i="20" s="1"/>
  <c r="F66" i="20"/>
  <c r="F63" i="20" s="1"/>
  <c r="D66" i="20"/>
  <c r="D63" i="20" s="1"/>
  <c r="F65" i="20"/>
  <c r="F64" i="20"/>
  <c r="E60" i="20"/>
  <c r="G60" i="20" s="1"/>
  <c r="I60" i="20" s="1"/>
  <c r="E59" i="20"/>
  <c r="G59" i="20" s="1"/>
  <c r="I59" i="20" s="1"/>
  <c r="E58" i="20"/>
  <c r="G58" i="20" s="1"/>
  <c r="I58" i="20" s="1"/>
  <c r="E57" i="20"/>
  <c r="J56" i="20"/>
  <c r="H56" i="20"/>
  <c r="F56" i="20"/>
  <c r="D56" i="20"/>
  <c r="J55" i="20"/>
  <c r="H55" i="20"/>
  <c r="F55" i="20"/>
  <c r="D55" i="20"/>
  <c r="E53" i="20"/>
  <c r="G53" i="20" s="1"/>
  <c r="I53" i="20" s="1"/>
  <c r="E52" i="20"/>
  <c r="J51" i="20"/>
  <c r="H51" i="20"/>
  <c r="F51" i="20"/>
  <c r="D51" i="20"/>
  <c r="G50" i="20"/>
  <c r="H50" i="20" s="1"/>
  <c r="H38" i="20" s="1"/>
  <c r="E50" i="20"/>
  <c r="G49" i="20"/>
  <c r="I49" i="20" s="1"/>
  <c r="E49" i="20"/>
  <c r="G48" i="20"/>
  <c r="I48" i="20" s="1"/>
  <c r="E47" i="20"/>
  <c r="G47" i="20" s="1"/>
  <c r="I47" i="20" s="1"/>
  <c r="E46" i="20"/>
  <c r="G46" i="20" s="1"/>
  <c r="I46" i="20" s="1"/>
  <c r="E45" i="20"/>
  <c r="G45" i="20" s="1"/>
  <c r="I45" i="20" s="1"/>
  <c r="E44" i="20"/>
  <c r="G44" i="20" s="1"/>
  <c r="I44" i="20" s="1"/>
  <c r="E43" i="20"/>
  <c r="G43" i="20" s="1"/>
  <c r="I43" i="20" s="1"/>
  <c r="E42" i="20"/>
  <c r="G42" i="20" s="1"/>
  <c r="I42" i="20" s="1"/>
  <c r="E41" i="20"/>
  <c r="G41" i="20" s="1"/>
  <c r="I41" i="20" s="1"/>
  <c r="E40" i="20"/>
  <c r="G40" i="20" s="1"/>
  <c r="I40" i="20" s="1"/>
  <c r="J39" i="20"/>
  <c r="J38" i="20" s="1"/>
  <c r="G39" i="20"/>
  <c r="D39" i="20"/>
  <c r="E39" i="20" s="1"/>
  <c r="F38" i="20"/>
  <c r="D38" i="20"/>
  <c r="E37" i="20"/>
  <c r="J36" i="20"/>
  <c r="H36" i="20"/>
  <c r="F36" i="20"/>
  <c r="D36" i="20"/>
  <c r="E35" i="20"/>
  <c r="G35" i="20" s="1"/>
  <c r="I35" i="20" s="1"/>
  <c r="E34" i="20"/>
  <c r="J32" i="20"/>
  <c r="H32" i="20"/>
  <c r="F32" i="20"/>
  <c r="D32" i="20"/>
  <c r="H31" i="20"/>
  <c r="E31" i="20"/>
  <c r="G31" i="20" s="1"/>
  <c r="J30" i="20"/>
  <c r="H30" i="20"/>
  <c r="F30" i="20"/>
  <c r="E30" i="20"/>
  <c r="D30" i="20"/>
  <c r="E29" i="20"/>
  <c r="E28" i="20" s="1"/>
  <c r="J28" i="20"/>
  <c r="H28" i="20"/>
  <c r="F28" i="20"/>
  <c r="D28" i="20"/>
  <c r="E27" i="20"/>
  <c r="G27" i="20" s="1"/>
  <c r="I27" i="20" s="1"/>
  <c r="E26" i="20"/>
  <c r="G26" i="20" s="1"/>
  <c r="I26" i="20" s="1"/>
  <c r="J24" i="20"/>
  <c r="H24" i="20"/>
  <c r="F24" i="20"/>
  <c r="D24" i="20"/>
  <c r="E23" i="20"/>
  <c r="G23" i="20" s="1"/>
  <c r="I23" i="20" s="1"/>
  <c r="G22" i="20"/>
  <c r="I22" i="20" s="1"/>
  <c r="E22" i="20"/>
  <c r="E21" i="20"/>
  <c r="J20" i="20"/>
  <c r="H20" i="20"/>
  <c r="F20" i="20"/>
  <c r="D20" i="20"/>
  <c r="E19" i="20"/>
  <c r="G19" i="20" s="1"/>
  <c r="I19" i="20" s="1"/>
  <c r="J18" i="20"/>
  <c r="E18" i="20"/>
  <c r="G18" i="20" s="1"/>
  <c r="I18" i="20" s="1"/>
  <c r="E17" i="20"/>
  <c r="J16" i="20"/>
  <c r="H16" i="20"/>
  <c r="F16" i="20"/>
  <c r="D16" i="20"/>
  <c r="E15" i="20"/>
  <c r="G15" i="20" s="1"/>
  <c r="I15" i="20" s="1"/>
  <c r="E14" i="20"/>
  <c r="G14" i="20" s="1"/>
  <c r="I14" i="20" s="1"/>
  <c r="E13" i="20"/>
  <c r="G13" i="20" s="1"/>
  <c r="I13" i="20" s="1"/>
  <c r="J12" i="20"/>
  <c r="J11" i="20" s="1"/>
  <c r="G12" i="20"/>
  <c r="I12" i="20" s="1"/>
  <c r="E12" i="20"/>
  <c r="H11" i="20"/>
  <c r="F11" i="20"/>
  <c r="D11" i="20"/>
  <c r="E10" i="20"/>
  <c r="G10" i="20" s="1"/>
  <c r="J9" i="20"/>
  <c r="H9" i="20"/>
  <c r="F9" i="20"/>
  <c r="E9" i="20"/>
  <c r="D9" i="20"/>
  <c r="D65" i="20" l="1"/>
  <c r="H65" i="20"/>
  <c r="D78" i="20"/>
  <c r="E110" i="20"/>
  <c r="D133" i="20"/>
  <c r="D126" i="20" s="1"/>
  <c r="D125" i="20" s="1"/>
  <c r="J8" i="20"/>
  <c r="D8" i="20"/>
  <c r="E24" i="20"/>
  <c r="D54" i="20"/>
  <c r="F61" i="20"/>
  <c r="J78" i="20"/>
  <c r="E104" i="20"/>
  <c r="F110" i="20"/>
  <c r="G135" i="20"/>
  <c r="I135" i="20" s="1"/>
  <c r="E143" i="20"/>
  <c r="I31" i="20"/>
  <c r="G30" i="20"/>
  <c r="G21" i="20"/>
  <c r="E20" i="20"/>
  <c r="I104" i="20"/>
  <c r="I10" i="20"/>
  <c r="G9" i="20"/>
  <c r="I112" i="20"/>
  <c r="I110" i="20" s="1"/>
  <c r="I144" i="20"/>
  <c r="G143" i="20"/>
  <c r="I136" i="20"/>
  <c r="I134" i="20" s="1"/>
  <c r="G134" i="20"/>
  <c r="D64" i="20"/>
  <c r="D61" i="20" s="1"/>
  <c r="I81" i="20"/>
  <c r="J89" i="20"/>
  <c r="J88" i="20" s="1"/>
  <c r="G157" i="20"/>
  <c r="I157" i="20" s="1"/>
  <c r="G29" i="20"/>
  <c r="H64" i="20"/>
  <c r="H61" i="20" s="1"/>
  <c r="E75" i="20"/>
  <c r="F78" i="20"/>
  <c r="J133" i="20"/>
  <c r="J126" i="20" s="1"/>
  <c r="J125" i="20" s="1"/>
  <c r="F133" i="20"/>
  <c r="F126" i="20" s="1"/>
  <c r="F125" i="20" s="1"/>
  <c r="H78" i="20"/>
  <c r="G104" i="20"/>
  <c r="G112" i="20"/>
  <c r="G121" i="20"/>
  <c r="H133" i="20"/>
  <c r="H126" i="20" s="1"/>
  <c r="H125" i="20" s="1"/>
  <c r="E156" i="20"/>
  <c r="I79" i="20"/>
  <c r="G17" i="20"/>
  <c r="E16" i="20"/>
  <c r="I39" i="20"/>
  <c r="G38" i="20"/>
  <c r="G52" i="20"/>
  <c r="E51" i="20"/>
  <c r="G57" i="20"/>
  <c r="E56" i="20"/>
  <c r="E55" i="20" s="1"/>
  <c r="G68" i="20"/>
  <c r="E66" i="20"/>
  <c r="G87" i="20"/>
  <c r="E85" i="20"/>
  <c r="E64" i="20" s="1"/>
  <c r="G91" i="20"/>
  <c r="E89" i="20"/>
  <c r="E88" i="20" s="1"/>
  <c r="I143" i="20"/>
  <c r="I148" i="20"/>
  <c r="G133" i="20"/>
  <c r="G150" i="20"/>
  <c r="I151" i="20"/>
  <c r="H8" i="20"/>
  <c r="D159" i="20"/>
  <c r="G34" i="20"/>
  <c r="E32" i="20"/>
  <c r="G37" i="20"/>
  <c r="E36" i="20"/>
  <c r="E11" i="20"/>
  <c r="G11" i="20"/>
  <c r="I11" i="20"/>
  <c r="F8" i="20"/>
  <c r="G24" i="20"/>
  <c r="I24" i="20"/>
  <c r="E38" i="20"/>
  <c r="I50" i="20"/>
  <c r="G75" i="20"/>
  <c r="I75" i="20"/>
  <c r="E79" i="20"/>
  <c r="G79" i="20"/>
  <c r="G128" i="20"/>
  <c r="I128" i="20"/>
  <c r="E150" i="20"/>
  <c r="H54" i="20" l="1"/>
  <c r="H159" i="20" s="1"/>
  <c r="J54" i="20"/>
  <c r="J159" i="20" s="1"/>
  <c r="E133" i="20"/>
  <c r="E126" i="20" s="1"/>
  <c r="E125" i="20" s="1"/>
  <c r="E8" i="20"/>
  <c r="G110" i="20"/>
  <c r="F54" i="20"/>
  <c r="G126" i="20"/>
  <c r="G125" i="20" s="1"/>
  <c r="G156" i="20"/>
  <c r="J63" i="20"/>
  <c r="J61" i="20" s="1"/>
  <c r="I30" i="20"/>
  <c r="I21" i="20"/>
  <c r="G20" i="20"/>
  <c r="I29" i="20"/>
  <c r="G28" i="20"/>
  <c r="I9" i="20"/>
  <c r="F159" i="20"/>
  <c r="G89" i="20"/>
  <c r="G88" i="20" s="1"/>
  <c r="I91" i="20"/>
  <c r="G85" i="20"/>
  <c r="G78" i="20" s="1"/>
  <c r="I87" i="20"/>
  <c r="G66" i="20"/>
  <c r="I68" i="20"/>
  <c r="G56" i="20"/>
  <c r="G55" i="20" s="1"/>
  <c r="I57" i="20"/>
  <c r="G51" i="20"/>
  <c r="I52" i="20"/>
  <c r="I38" i="20"/>
  <c r="G16" i="20"/>
  <c r="I17" i="20"/>
  <c r="I156" i="20"/>
  <c r="G36" i="20"/>
  <c r="I37" i="20"/>
  <c r="G32" i="20"/>
  <c r="I34" i="20"/>
  <c r="I150" i="20"/>
  <c r="I133" i="20" s="1"/>
  <c r="I126" i="20" s="1"/>
  <c r="I125" i="20" s="1"/>
  <c r="E65" i="20"/>
  <c r="E63" i="20"/>
  <c r="E61" i="20" s="1"/>
  <c r="G8" i="20"/>
  <c r="E78" i="20"/>
  <c r="E54" i="20" l="1"/>
  <c r="E159" i="20" s="1"/>
  <c r="G64" i="20"/>
  <c r="I28" i="20"/>
  <c r="I20" i="20"/>
  <c r="I16" i="20"/>
  <c r="I51" i="20"/>
  <c r="I56" i="20"/>
  <c r="I55" i="20" s="1"/>
  <c r="I66" i="20"/>
  <c r="I85" i="20"/>
  <c r="I89" i="20"/>
  <c r="I88" i="20" s="1"/>
  <c r="I32" i="20"/>
  <c r="I36" i="20"/>
  <c r="G65" i="20"/>
  <c r="G54" i="20" s="1"/>
  <c r="G159" i="20" s="1"/>
  <c r="G63" i="20"/>
  <c r="G61" i="20" s="1"/>
  <c r="I65" i="20" l="1"/>
  <c r="I63" i="20"/>
  <c r="I78" i="20"/>
  <c r="I64" i="20"/>
  <c r="I8" i="20"/>
  <c r="I54" i="20" l="1"/>
  <c r="I159" i="20" s="1"/>
  <c r="I61" i="20"/>
</calcChain>
</file>

<file path=xl/sharedStrings.xml><?xml version="1.0" encoding="utf-8"?>
<sst xmlns="http://schemas.openxmlformats.org/spreadsheetml/2006/main" count="291" uniqueCount="231">
  <si>
    <t>Код бюджетной классификации</t>
  </si>
  <si>
    <t xml:space="preserve">Наименование </t>
  </si>
  <si>
    <t>000 1 00 00000 00 0000 000</t>
  </si>
  <si>
    <t>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</si>
  <si>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</si>
  <si>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</si>
  <si>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</si>
  <si>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</si>
  <si>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000 1 05 00000 00 0000 000</t>
  </si>
  <si>
    <t>НАЛОГИ НА СОВОКУПНЫЙ ДОХОД</t>
  </si>
  <si>
    <t>Единый 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</si>
  <si>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</si>
  <si>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</si>
  <si>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000 1 06 00000 00 0000 000</t>
  </si>
  <si>
    <t>НАЛОГИ НА ИМУЩЕСТВО</t>
  </si>
  <si>
    <t>000 1 06 01000 00 0000 110</t>
  </si>
  <si>
    <t>Налог на имущество физических лиц, зачисляемый в бюджеты городских округов</t>
  </si>
  <si>
    <t xml:space="preserve">000 1 06 04000 02 0000 110 </t>
  </si>
  <si>
    <t>Транспортный налог</t>
  </si>
  <si>
    <t>Земельный налог</t>
  </si>
  <si>
    <t>000 1 08 00000 00 0000 000</t>
  </si>
  <si>
    <t>ГОСУДАРСТВЕННАЯ ПОШЛИНА, СБОРЫ</t>
  </si>
  <si>
    <t>000 1 08 03000 01 0000 110</t>
  </si>
  <si>
    <t>000 1 08 07000 01 0000 110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</si>
  <si>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</si>
  <si>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</si>
  <si>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</si>
  <si>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000 1 11 03000 00 0000 120</t>
  </si>
  <si>
    <t>Проценты, полученные от предоставления бюджетных кредитов  внутри страны</t>
  </si>
  <si>
    <t>000 1 11 05000 00 0000 120</t>
  </si>
  <si>
    <t>000 1 11 09000 00 0000 120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</si>
  <si>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</si>
  <si>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</si>
  <si>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</si>
  <si>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</si>
  <si>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</si>
  <si>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И КОМПЕНСАЦИИ ЗАТРАТ ГОСУДАРСТВА</t>
  </si>
  <si>
    <t>Прочие  доходы  от  оказания  платных услуг и компенсации  затрат государства</t>
  </si>
  <si>
    <t>000 1 14 00000 00 0000 000</t>
  </si>
  <si>
    <t>ДОХОДЫ ОТ ПРОДАЖИ МАТЕРИАЛЬНЫХ И НЕМАТЕРИАЛЬНЫХ АКТИВОВ</t>
  </si>
  <si>
    <t>000 1 14 01000 00 0000 410</t>
  </si>
  <si>
    <t>Доходы от продажи квартир</t>
  </si>
  <si>
    <t>000 1 14 02000 00 0000 410</t>
  </si>
  <si>
    <t xml:space="preserve">Доходы от реализации имущества, находящегося в муниципальной собственности                                </t>
  </si>
  <si>
    <t>000 1 14 06000 00 0000 430</t>
  </si>
  <si>
    <t>Доходы    от    продажи     земельных участков, находящихся в государственной    и  муниципальной собственности (за исключением земельных     участков     автономных учреждений)</t>
  </si>
  <si>
    <t>000 1 15 00000 00 0000 000</t>
  </si>
  <si>
    <t>АДМИНИСТРАТИВНЫЕ ПЛАТЕЖИ И СБОРЫ</t>
  </si>
  <si>
    <t>000 1 15 02000 00 0000 140</t>
  </si>
  <si>
    <t>Платежи, взимаемые государственными и муниципальными организациями за выполнение определенных функций</t>
  </si>
  <si>
    <t>000 1 16 00000 00 0000 000</t>
  </si>
  <si>
    <t>ШТРАФЫ, САНКЦИИ, ВОЗМЕЩЕНИЕ УЩЕРБА</t>
  </si>
  <si>
    <t>000 1 16 21000 00 0000 140</t>
  </si>
  <si>
    <t>Денежные взыскания (штрафы)  и иные суммы, взыскиваемые с лиц, виновных в совершении преступлений, и в возмещение ущерба имуществу, зачисляемые в местные бюджеты)</t>
  </si>
  <si>
    <t>000 1 16 03000 00 0000 140</t>
  </si>
  <si>
    <t>Денежные взыскания (штрафы) за нарушение законодательства о налогах и сборах</t>
  </si>
  <si>
    <t>000 1 16 90000 00 0000 140</t>
  </si>
  <si>
    <t>Прочие поступления от денежных взысканий (штрафов) и иных сумм в возмещение ущерба</t>
  </si>
  <si>
    <t>000 1 16 06000 01 0000 140</t>
  </si>
  <si>
    <t>Денежные взыскания (штрафы)  за нарушения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</si>
  <si>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000 1 16 08000 01 0000 140</t>
  </si>
  <si>
    <t>000 1 16 25000 01 0000 140</t>
  </si>
  <si>
    <t>Денежные взыскания (штрафы) за нарушение законодательства в области охраны окружающей среды</t>
  </si>
  <si>
    <t>000 1 16 28000 01 0000 140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</si>
  <si>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</si>
  <si>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НЕНАЛОГОВЫЕ ДОХОДЫ</t>
  </si>
  <si>
    <t>000 1 17 01000 00 0000 180</t>
  </si>
  <si>
    <t>Невыясненные поступления</t>
  </si>
  <si>
    <t>000 1 17 05000 00 0000 180</t>
  </si>
  <si>
    <t>Прочие неналоговые доходы</t>
  </si>
  <si>
    <t>000 2 00 00000 00 0000 000</t>
  </si>
  <si>
    <t>БЕЗВОЗМЕЗДНЫЕ ПЕРЕЧИСЛЕНИЯ</t>
  </si>
  <si>
    <t>Дотации - всего, в том числе:</t>
  </si>
  <si>
    <t>000 2 02 01001 04 0000 151</t>
  </si>
  <si>
    <t>000 2 02 01003 04 0000 151</t>
  </si>
  <si>
    <t>Субвенции местным бюджетам на реализацию отдельных госполномочий - всего</t>
  </si>
  <si>
    <t>в том числе:</t>
  </si>
  <si>
    <t>Бюджет автономного округа - всего</t>
  </si>
  <si>
    <t>Федеральный бюджет - всего</t>
  </si>
  <si>
    <t>Субвенции местным бюджетам из Регионального фонда компенсаций на реализацию отдельных полномочий в области образования</t>
  </si>
  <si>
    <t>000 2 02 03024 04 0301 151</t>
  </si>
  <si>
    <t>000 2 02 03024 04 0302 151</t>
  </si>
  <si>
    <t>000 2 02 03024 04 0303 151</t>
  </si>
  <si>
    <t>000 2 02 03026 04 0000 151</t>
  </si>
  <si>
    <t xml:space="preserve"> - по информационному обеспечению общеобразовательных учреждений</t>
  </si>
  <si>
    <t>000 2 02 03024 04 0312 151</t>
  </si>
  <si>
    <t xml:space="preserve"> - на осуществление деятельности по опеке и попечительству</t>
  </si>
  <si>
    <t>000 2 02 03024 04 0305 151</t>
  </si>
  <si>
    <t>000 2 02 03029 04 0379 151</t>
  </si>
  <si>
    <t>000 2 02 03020 04 0000 151</t>
  </si>
  <si>
    <t>Субвенции местным бюджетам из регионального фонда компенсаций на реализацию отдельных государственных полномочий в области здравоохранения</t>
  </si>
  <si>
    <t>000 2 02 03024 04 0306 151</t>
  </si>
  <si>
    <t>000 2 02 03024 04 0307 151</t>
  </si>
  <si>
    <t>000 2 02 03055 04 0379 151</t>
  </si>
  <si>
    <t>000 2 02 03024 04 0304 151</t>
  </si>
  <si>
    <t>000 2 02 03024 04 0309 151</t>
  </si>
  <si>
    <t>000 2 02 03003 04 0379 151</t>
  </si>
  <si>
    <t>000 2 02 03024 04 0311 151</t>
  </si>
  <si>
    <t>000 2 02 03003 04 0378 151</t>
  </si>
  <si>
    <t>000 2 02 03015 04 0000 151</t>
  </si>
  <si>
    <t>Иные безвозмездные и безвозвратные перечисления</t>
  </si>
  <si>
    <t>ПРОЧИЕ БЕЗВОЗМЕЗДНЫЕ ПОСТУПЛЕНИЯ</t>
  </si>
  <si>
    <t>Прочие безвозмездные поступления в бюджеты городских округов</t>
  </si>
  <si>
    <t>ИТОГО ДОХОДОВ</t>
  </si>
  <si>
    <t>000 2 02 03024 04 0314 151</t>
  </si>
  <si>
    <t>000 2 02 04025 04 0000 151</t>
  </si>
  <si>
    <t>000 2 02 03024 04 0315 151</t>
  </si>
  <si>
    <t xml:space="preserve">Прочие субсидии бюджетам городских округов </t>
  </si>
  <si>
    <t xml:space="preserve"> -  на комплектование книжных фондов библиотек муниципальных образований </t>
  </si>
  <si>
    <t>000 2 02 03007 04 0000 151</t>
  </si>
  <si>
    <t xml:space="preserve"> - на осуществление полномочий в области  оборота этилового спирта, алкогольной и спиртосодержащей продукции</t>
  </si>
  <si>
    <t>Субсидии из Регионального фонда софинансирования расходов - всего</t>
  </si>
  <si>
    <t xml:space="preserve"> - на осуществление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</si>
  <si>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000 2 02 03055 04 0378 151</t>
  </si>
  <si>
    <t>000 1 16 33040 04 0000 140</t>
  </si>
  <si>
    <t>Денежные взыскания (штрафы) за нарушения законодательства Российской Федерации о размещении заказов на поставки товаров, выполнение работ, оказание услуг для нужд городских округов</t>
  </si>
  <si>
    <t>000 2 02 01999 04 0000 151</t>
  </si>
  <si>
    <t>000 2 02 03021 04 0379 151</t>
  </si>
  <si>
    <t>000 2 02 03024 04 0000 151</t>
  </si>
  <si>
    <t>000 2 02 02041 04 0000 151</t>
  </si>
  <si>
    <t>000 2 02 02077 04 0000 151</t>
  </si>
  <si>
    <t>000 2 02 02999 04 0000 151</t>
  </si>
  <si>
    <t>000 2 07 04000 04 0000 180</t>
  </si>
  <si>
    <t>000 2 19 04000 04 0000 151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</si>
  <si>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</si>
  <si>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- на обеспечение дополнительных гарантий прав на жилое помещение детей-сирот, детей, оставшихся без попечения родителей, лиц из числа детей-сирот, детей, оставшихся без попечения родителей</t>
  </si>
  <si>
    <t xml:space="preserve"> - на организацию оказания медицинской помощи в соответствии с территориальной программой государственных гарантий оказания гражданам Российской Федерации бесплатной медицинской помощи</t>
  </si>
  <si>
    <t xml:space="preserve"> - на осуществление полномочий по государственному управлению охраной труда</t>
  </si>
  <si>
    <t xml:space="preserve"> - на осуществление первичного воинского учета на территориях, где отсутствуют военные комиссариаты</t>
  </si>
  <si>
    <t xml:space="preserve"> - на составление (изменение и дополнение) списков кандидатов в присяженные заседатели федеральных судов общей юрисдикции в Российской Федерации</t>
  </si>
  <si>
    <t xml:space="preserve"> -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</si>
  <si>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 xml:space="preserve"> - на ежемесячное денежное вознаграждение за классное руководство</t>
  </si>
  <si>
    <t xml:space="preserve"> - на выплату единовременного пособия при всех формах устройства детей, лишенных родительского попечения, в семью</t>
  </si>
  <si>
    <t xml:space="preserve"> - на денежные выплаты медицинскому персоналу фельдшерско - акушерских пунктов, врачам, фельдшерам и медицинским сестрам скорой медицинской помощи </t>
  </si>
  <si>
    <r>
      <t xml:space="preserve">из </t>
    </r>
    <r>
      <rPr>
        <b/>
        <i/>
        <sz val="10"/>
        <rFont val="Times New Roman"/>
        <family val="1"/>
        <charset val="204"/>
      </rPr>
      <t>Регионального фонда финансовой поддержки муниципальных районов(городских округов)</t>
    </r>
  </si>
  <si>
    <r>
      <t xml:space="preserve">из </t>
    </r>
    <r>
      <rPr>
        <b/>
        <i/>
        <sz val="10"/>
        <rFont val="Times New Roman"/>
        <family val="1"/>
        <charset val="204"/>
      </rPr>
      <t>Регионального фонда финансовой поддержки поселений</t>
    </r>
  </si>
  <si>
    <t xml:space="preserve">- на поддержку мер по обеспечению сбалансированности бюджетов </t>
  </si>
  <si>
    <t>- на развитие общественной инфраструктуры и реализации приоритетных направлений развития муниципальных образований</t>
  </si>
  <si>
    <t>- подпрограмма "Музейное дело"</t>
  </si>
  <si>
    <t>- подпрограмма "Автомобильные дороги"</t>
  </si>
  <si>
    <t>Программа "Новая школа Югры" на 2010-2013 годы и на период до 2015 года</t>
  </si>
  <si>
    <t xml:space="preserve"> - подпрограмма "Обеспечение комплексной безопасности и комфортных условий образовательного процесса"  </t>
  </si>
  <si>
    <t xml:space="preserve"> - подпрограмма "Инновационное развитие образования" </t>
  </si>
  <si>
    <t xml:space="preserve"> - на создание и обеспечение деятельности административных комиссий</t>
  </si>
  <si>
    <t>000 2 02 03024 04 0316 151</t>
  </si>
  <si>
    <t>000 2 02 03024 04 0318 151</t>
  </si>
  <si>
    <t>Субвенции местным бюджетам из Регионального фонда компенсаций на реализацию отдельных государственных полномочий (за исключением образования и здравоохранения)</t>
  </si>
  <si>
    <t>План на 2013 год</t>
  </si>
  <si>
    <t>000 1 05 03000 01 0000 110</t>
  </si>
  <si>
    <t>Единый сельскохозяйственный налог</t>
  </si>
  <si>
    <t>000 1 13 02000 04 0000 130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</si>
  <si>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</si>
  <si>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- на выравнивание бюджетной обеспеченности</t>
  </si>
  <si>
    <t>000 2 02 04999 04 0000 151</t>
  </si>
  <si>
    <t>Возмещение части затрат в связи с предоставлением учителям общеобразовательных учреждений ипотечного кредита</t>
  </si>
  <si>
    <t>- подпрограмма "Библиотечное дело"</t>
  </si>
  <si>
    <t>000 2 02 03070 04 0000 151</t>
  </si>
  <si>
    <t>000 2 02 02008 04 0000 151</t>
  </si>
  <si>
    <t>(руб.)</t>
  </si>
  <si>
    <t>Распределение доходов  бюджета города Покачи по группам, подгруппам и статьям классификации доходов бюджетов на 2013 год</t>
  </si>
  <si>
    <t>Налог, взимаемый в связи с применением патентной системы налогообложения</t>
  </si>
  <si>
    <t>000 1 16 23042 04 0000 140</t>
  </si>
  <si>
    <t>Доходы от возмещения ущерба при возникновении иных страховых случаев, когда выгодоприобретателями  выступают получатели средств бюджетов городских округов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</si>
  <si>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</si>
  <si>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</si>
  <si>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000 1 16 18040 04 0000 140</t>
  </si>
  <si>
    <t>Денежные взыскания (штрафы) за нарушение бюджетного законодательства (в части бюджетов городских округов)</t>
  </si>
  <si>
    <t>000 2 02 02109 04 0000 151</t>
  </si>
  <si>
    <t>Подпрограмма "Стимулирование жилищного строительства" программы "Содействие развитию жилищного строительства на 2011-2013 годы и на период до 2015 года"</t>
  </si>
  <si>
    <t>000 2 02 03021 04 0000 151</t>
  </si>
  <si>
    <t xml:space="preserve"> - на капитальный ремонт систем теплоснабжения, водоснабжения и водоотведения для подготовки к осенне-зимнему периоду</t>
  </si>
  <si>
    <t xml:space="preserve"> - на проведение мероприятий по предупреждению и ликвидации болезней животных, их лечению, защите населения от болезней общих для человека и животных</t>
  </si>
  <si>
    <t xml:space="preserve"> -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</si>
  <si>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000 2 02 03119 04 0000 151</t>
  </si>
  <si>
    <t xml:space="preserve"> - на оплату стоимости питания детям школьного возраста в оздоровительных лагерях с дневным пребыванием детей</t>
  </si>
  <si>
    <t xml:space="preserve"> - на финансирование наказов избирателей депутатам Думы Ханты-Мансийского автономного округа-Югры</t>
  </si>
  <si>
    <t>000 2 02 04999 04 000 151</t>
  </si>
  <si>
    <t>Программа "Молодежь Югры на 2011 - 2013 годы"</t>
  </si>
  <si>
    <t xml:space="preserve"> - на предоставление дополнительных мер социальной поддержки детям - сиротам и детям, оставшихся без попечения родителей, а также лицам из числа детей-сирот и детей, оставшихся без попечения родителей, усыновителям, приемным родителям, патронатным воспитателям и воспитателям детских домов семейного типа</t>
  </si>
  <si>
    <t xml:space="preserve"> - на обеспечение прав детей-инвалидов и семей, имеющих детей-инвалидов, на образование, воспитание и обучение</t>
  </si>
  <si>
    <t xml:space="preserve"> - на предоставление учащимся муниципальных общеобразовательных учреждений завтраков и обедов</t>
  </si>
  <si>
    <t xml:space="preserve"> - на реализацию основных общеобразовательных программ </t>
  </si>
  <si>
    <t xml:space="preserve"> - на организацию отдыха и оздоровления детей</t>
  </si>
  <si>
    <t xml:space="preserve"> - на компенсации части родительской платы за содержание ребенка в 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</si>
  <si>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 xml:space="preserve"> - на бесплатное изготовление и ремонт зубных протезов</t>
  </si>
  <si>
    <t xml:space="preserve"> - на обеспечение бесплатными молочными продуктами питания детей до трех лет</t>
  </si>
  <si>
    <t xml:space="preserve"> - на осуществление полномочий по государственной регистрации актов гражданского состояния</t>
  </si>
  <si>
    <t xml:space="preserve"> - на образование и организацию деятельности комиссий по делам несовершеннолетних и защите их прав</t>
  </si>
  <si>
    <t xml:space="preserve"> - на обеспечение  жильем отдельных категорий граждан, установленных Федеральными законами от 12.01.1995 г. № 5-ФЗ "О ветеранах", от 24.11.1995 № 181-ФЗ "О социальной защите инвалидов в Российской Федерации"</t>
  </si>
  <si>
    <t xml:space="preserve">Программа "Модернизация и реформирование жилищно-коммунального комплекса Ханты-Мансийского автономного округа-Югры на 2011 - 2013 годы и на период до 2015 года" </t>
  </si>
  <si>
    <t>Программа "Развитие агропромышленного комплекса, заготовки и переработки дикоросов Ханты-Мансийского автономного округа-Югры в 2011 - 2013 годах и на период до 2015 года"</t>
  </si>
  <si>
    <t>Программа "Содействие занятости населения на 2011 - 2013 годы и на период до 2015 года"</t>
  </si>
  <si>
    <t xml:space="preserve">Подпрограмма "Инновационное развитие образования"
Программы "Новая школа Югры на 2010 - 2013 годы" </t>
  </si>
  <si>
    <t>Программа "Развитие транспортной системы Ханты-Мансийского автономного округа - Югры на 2011 - 2013 годы и период до 2015 года"</t>
  </si>
  <si>
    <t>Программа "Модернизация и реформирование жилищно-коммунального комплекса Ханты-Мансийского автономного округа-Югры на 2011-2013 годы и на период до 2015 года"</t>
  </si>
  <si>
    <t>Подпрограмма "Доступное жилье молодым" программы "Улучшение жилищных условий населения Ханты-Мансийского автономного округа-Югры на 2011-2013 годы и на период до 2015 года"</t>
  </si>
  <si>
    <t xml:space="preserve">Программа "Культура Югры на 2011 - 2013 годы и на период до 2015 года" </t>
  </si>
  <si>
    <t>Программа "Наш дом на 2011 - 2015 годы"</t>
  </si>
  <si>
    <t>Программа "Развитие физической культуры и спорта в Ханты -Мансийского автономного округа - Югре" на 2011-2013 годы и на период до 2015 года</t>
  </si>
  <si>
    <t>Подпрограмма "Профилактика правонарушений" программы "Профилактика правонарушений  в Ханты-Мансийском автономном округе - Югры на 2011-2013 годы"</t>
  </si>
  <si>
    <t>Программа "Снижение рисков и смягчение последствий чрезвычайных ситуаций природного и техногенного характера в Ханты-Мансийского автономного округа-Югре на 2012 - 2014 годы и на период до 2016 года"</t>
  </si>
  <si>
    <t xml:space="preserve">Программа "Развитие малого и среднего предпринимательства в Ханты-Мансийском автономном округе - Югре на 2011-2013 годы и на период до 2015 года" 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</si>
  <si>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</si>
  <si>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</si>
  <si>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</si>
  <si>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Программа «Допризывная подготовка молодежи на 2013 - 2017 годы»</t>
  </si>
  <si>
    <t>Уточнение 
(июнь)</t>
  </si>
  <si>
    <t>Уточнение 
(сентябрь)</t>
  </si>
  <si>
    <t>Подпрограмма "Улучшение жилищных условий отдельных категорий граждан" программы "Улучшение жилищных условий населения ХМАО-Югры на 2011-2013 годы и на период до 2015 года"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</si>
  <si>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</si>
  <si>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</si>
  <si>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 xml:space="preserve">000 1 16 30013 01 0000 140 </t>
  </si>
  <si>
    <t>000 1 05 04000 02 0000 110</t>
  </si>
  <si>
    <t>000 1 09 00000 00 0000 000</t>
  </si>
  <si>
    <t>000 1 06 06000 00 0000 110</t>
  </si>
  <si>
    <t>000 1 05 01000 00 0000 110</t>
  </si>
  <si>
    <t>000 1 17 00000 00 0000 000</t>
  </si>
  <si>
    <t>000 2 07 00000 00 0000 000</t>
  </si>
  <si>
    <t>Уточнение 
(ноябрь)</t>
  </si>
  <si>
    <t>000 2 02 04029 04 0000 151</t>
  </si>
  <si>
    <t xml:space="preserve"> - на реализацию дополнительных мероприятий, направленных на снижение напряженности на рынке труда</t>
  </si>
  <si>
    <t>000 2 02 02051 04 0000 151</t>
  </si>
  <si>
    <t>Подпрограмма "Обеспечение жильем молодых семей" в рамках федеральной целевой программы "Жилище" на 2011-2015 годы</t>
  </si>
  <si>
    <t>Подпрограмма "Градостроительная деятельность" программы "Содействие развитию жилищного строительства на 2011-2013 годы и на период до 2015 года"</t>
  </si>
  <si>
    <t>Уточнение 
(декабрь)</t>
  </si>
  <si>
    <t>000 2 02 04012 04 0000 151</t>
  </si>
  <si>
    <t xml:space="preserve"> - для компенсации дополнительных расходов, возникших в результате решений, принятых органами власти другого уровня</t>
  </si>
  <si>
    <t>Программа "Энергосбережениие и повышение энергетической эффективности в Ханты - Мансийском автономном округе-Югре  на 2011-2015 годы и на перспективу до 2020 года"</t>
  </si>
  <si>
    <t xml:space="preserve">                                                                                         Приложение 1</t>
  </si>
  <si>
    <t>к решению  Думы   города Покачи</t>
  </si>
  <si>
    <t>от  30.12.2013 №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</si>
</sst>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strike/>
      <sz val="10"/>
      <name val="Times New Roman"/>
      <family val="1"/>
      <charset val="1"/>
    </font>
    <font>
      <sz val="10"/>
      <color indexed="1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3"/>
      <name val="Times New Roman"/>
      <family val="1"/>
      <charset val="204"/>
    </font>
    <font>
      <b/>
      <i/>
      <sz val="10"/>
      <color rgb="FF00339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3399"/>
      <name val="Times New Roman"/>
      <family val="1"/>
      <charset val="204"/>
    </font>
    <font>
      <b/>
      <sz val="10"/>
      <color indexed="48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" fillId="0" borderId="0"/>
    <xf numFmtId="43" fontId="17" fillId="0" borderId="0" applyFont="0" applyFill="0" applyBorder="0" applyAlignment="0" applyProtection="0"/>
    <xf numFmtId="0" fontId="27" fillId="0" borderId="0"/>
    <xf numFmtId="0" fontId="1" fillId="0" borderId="0"/>
  </cellStyleXfs>
  <cellXfs count="68">
    <xf numFmtId="0" fontId="0" fillId="0" borderId="0" xfId="0"/>
    <xf numFmtId="0" fontId="7" fillId="0" borderId="0" xfId="0" applyFont="1" applyFill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9" fillId="0" borderId="1" xfId="4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4" fontId="9" fillId="0" borderId="1" xfId="2" applyNumberFormat="1" applyFont="1" applyFill="1" applyBorder="1" applyAlignment="1" applyProtection="1">
      <alignment horizontal="right" vertical="center"/>
      <protection locked="0"/>
    </xf>
    <xf numFmtId="4" fontId="13" fillId="0" borderId="1" xfId="2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1" xfId="2" applyNumberFormat="1" applyFont="1" applyFill="1" applyBorder="1" applyAlignment="1">
      <alignment vertical="center" wrapText="1"/>
    </xf>
    <xf numFmtId="4" fontId="11" fillId="0" borderId="1" xfId="2" applyNumberFormat="1" applyFont="1" applyFill="1" applyBorder="1" applyAlignment="1" applyProtection="1">
      <alignment horizontal="right" vertical="center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4" fontId="11" fillId="0" borderId="1" xfId="2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3" fontId="19" fillId="0" borderId="1" xfId="2" applyNumberFormat="1" applyFont="1" applyFill="1" applyBorder="1" applyAlignment="1">
      <alignment horizontal="left" vertical="center" wrapText="1"/>
    </xf>
    <xf numFmtId="3" fontId="11" fillId="0" borderId="1" xfId="2" applyNumberFormat="1" applyFont="1" applyFill="1" applyBorder="1" applyAlignment="1">
      <alignment horizontal="left" vertical="center" wrapText="1"/>
    </xf>
    <xf numFmtId="49" fontId="16" fillId="0" borderId="1" xfId="2" applyNumberFormat="1" applyFont="1" applyFill="1" applyBorder="1" applyAlignment="1">
      <alignment vertical="center" wrapText="1"/>
    </xf>
    <xf numFmtId="1" fontId="11" fillId="0" borderId="1" xfId="2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11" fillId="0" borderId="0" xfId="1" applyNumberFormat="1" applyFont="1" applyFill="1" applyBorder="1" applyAlignment="1" applyProtection="1">
      <alignment vertical="center"/>
      <protection hidden="1"/>
    </xf>
    <xf numFmtId="0" fontId="11" fillId="0" borderId="0" xfId="1" applyNumberFormat="1" applyFont="1" applyFill="1" applyBorder="1" applyAlignment="1" applyProtection="1">
      <alignment horizontal="right" vertical="center"/>
      <protection hidden="1"/>
    </xf>
    <xf numFmtId="0" fontId="11" fillId="0" borderId="0" xfId="1" applyNumberFormat="1" applyFont="1" applyFill="1" applyAlignment="1" applyProtection="1">
      <alignment horizontal="right" vertical="center"/>
      <protection hidden="1"/>
    </xf>
    <xf numFmtId="0" fontId="2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2" applyFont="1" applyFill="1" applyBorder="1" applyAlignment="1">
      <alignment vertical="center"/>
    </xf>
    <xf numFmtId="0" fontId="23" fillId="0" borderId="1" xfId="2" applyFont="1" applyFill="1" applyBorder="1" applyAlignment="1">
      <alignment horizontal="left" vertical="center"/>
    </xf>
    <xf numFmtId="4" fontId="23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1" xfId="2" applyFont="1" applyFill="1" applyBorder="1" applyAlignment="1">
      <alignment horizontal="left" vertical="center" wrapText="1"/>
    </xf>
    <xf numFmtId="4" fontId="23" fillId="0" borderId="1" xfId="2" applyNumberFormat="1" applyFont="1" applyFill="1" applyBorder="1" applyAlignment="1" applyProtection="1">
      <alignment vertical="center"/>
      <protection locked="0"/>
    </xf>
    <xf numFmtId="4" fontId="23" fillId="0" borderId="1" xfId="0" applyNumberFormat="1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0" fontId="18" fillId="0" borderId="1" xfId="2" applyFont="1" applyFill="1" applyBorder="1" applyAlignment="1">
      <alignment horizontal="left" vertical="center" wrapText="1"/>
    </xf>
    <xf numFmtId="4" fontId="24" fillId="0" borderId="1" xfId="2" applyNumberFormat="1" applyFont="1" applyFill="1" applyBorder="1" applyAlignment="1" applyProtection="1">
      <alignment vertical="center"/>
      <protection locked="0"/>
    </xf>
    <xf numFmtId="49" fontId="11" fillId="0" borderId="1" xfId="2" applyNumberFormat="1" applyFont="1" applyFill="1" applyBorder="1" applyAlignment="1">
      <alignment horizontal="left" vertical="center" wrapText="1"/>
    </xf>
    <xf numFmtId="0" fontId="25" fillId="0" borderId="1" xfId="2" applyFont="1" applyFill="1" applyBorder="1" applyAlignment="1">
      <alignment horizontal="left" vertical="center"/>
    </xf>
    <xf numFmtId="1" fontId="16" fillId="0" borderId="1" xfId="2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3" fontId="23" fillId="0" borderId="1" xfId="2" applyNumberFormat="1" applyFont="1" applyFill="1" applyBorder="1" applyAlignment="1">
      <alignment horizontal="left" vertical="center" wrapText="1"/>
    </xf>
    <xf numFmtId="4" fontId="8" fillId="0" borderId="1" xfId="2" applyNumberFormat="1" applyFont="1" applyFill="1" applyBorder="1" applyAlignment="1">
      <alignment horizontal="left" vertical="center"/>
    </xf>
    <xf numFmtId="4" fontId="23" fillId="0" borderId="1" xfId="2" applyNumberFormat="1" applyFont="1" applyFill="1" applyBorder="1" applyAlignment="1">
      <alignment horizontal="right" vertical="center" wrapText="1"/>
    </xf>
    <xf numFmtId="0" fontId="11" fillId="0" borderId="5" xfId="2" applyFont="1" applyFill="1" applyBorder="1" applyAlignment="1">
      <alignment horizontal="left" vertical="center"/>
    </xf>
    <xf numFmtId="4" fontId="13" fillId="0" borderId="1" xfId="2" applyNumberFormat="1" applyFont="1" applyFill="1" applyBorder="1" applyAlignment="1">
      <alignment vertical="center" wrapText="1"/>
    </xf>
    <xf numFmtId="3" fontId="11" fillId="0" borderId="3" xfId="2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right" vertical="center"/>
    </xf>
    <xf numFmtId="1" fontId="16" fillId="0" borderId="1" xfId="2" applyNumberFormat="1" applyFont="1" applyFill="1" applyBorder="1" applyAlignment="1">
      <alignment vertical="center" wrapText="1"/>
    </xf>
    <xf numFmtId="4" fontId="13" fillId="0" borderId="1" xfId="2" applyNumberFormat="1" applyFont="1" applyFill="1" applyBorder="1" applyAlignment="1">
      <alignment horizontal="right" vertical="center" wrapText="1"/>
    </xf>
    <xf numFmtId="3" fontId="8" fillId="0" borderId="1" xfId="2" applyNumberFormat="1" applyFont="1" applyFill="1" applyBorder="1" applyAlignment="1">
      <alignment horizontal="left" vertical="center"/>
    </xf>
    <xf numFmtId="3" fontId="8" fillId="0" borderId="1" xfId="2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 applyProtection="1">
      <alignment vertical="center" wrapText="1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" fontId="11" fillId="0" borderId="1" xfId="2" applyNumberFormat="1" applyFont="1" applyFill="1" applyBorder="1" applyAlignment="1">
      <alignment horizontal="right" vertical="center"/>
    </xf>
    <xf numFmtId="4" fontId="7" fillId="0" borderId="0" xfId="0" applyNumberFormat="1" applyFont="1" applyFill="1" applyAlignment="1">
      <alignment horizontal="center" vertical="center"/>
    </xf>
    <xf numFmtId="0" fontId="20" fillId="0" borderId="0" xfId="1" applyNumberFormat="1" applyFont="1" applyFill="1" applyAlignment="1" applyProtection="1">
      <alignment horizontal="center" vertical="center" wrapText="1"/>
      <protection hidden="1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</cellXfs>
  <cellStyles count="7">
    <cellStyle name="Обычный" xfId="0" builtinId="0"/>
    <cellStyle name="Обычный 2" xfId="5"/>
    <cellStyle name="Обычный 2 2" xfId="6"/>
    <cellStyle name="Обычный_Tmp2" xfId="1"/>
    <cellStyle name="Обычный_Tmp7" xfId="3"/>
    <cellStyle name="Обычный_Январь" xfId="2"/>
    <cellStyle name="Финансовый" xfId="4" builtinId="3"/>
  </cellStyles>
  <dxfs count="0"/>
  <tableStyles count="0" defaultTableStyle="TableStyleMedium9" defaultPivotStyle="PivotStyleLight16"/>
  <colors>
    <mruColors>
      <color rgb="FFFF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view="pageBreakPreview" zoomScale="91" zoomScaleSheetLayoutView="91" workbookViewId="0">
      <selection activeCell="K7" sqref="K7"/>
    </sheetView>
  </sheetViews>
  <sheetFormatPr defaultColWidth="18.5546875" defaultRowHeight="13.2" x14ac:dyDescent="0.3"/>
  <cols>
    <col min="1" max="1" width="25.33203125" style="1" customWidth="1"/>
    <col min="2" max="2" width="61" style="27" customWidth="1"/>
    <col min="3" max="3" width="19.33203125" style="27" hidden="1" customWidth="1"/>
    <col min="4" max="10" width="18.5546875" style="1" hidden="1" customWidth="1"/>
    <col min="11" max="16384" width="18.5546875" style="1"/>
  </cols>
  <sheetData>
    <row r="1" spans="1:12" s="60" customFormat="1" ht="12.75" customHeight="1" x14ac:dyDescent="0.3">
      <c r="A1" s="17"/>
      <c r="B1" s="66" t="s">
        <v>228</v>
      </c>
      <c r="C1" s="66"/>
      <c r="D1" s="66"/>
      <c r="E1" s="66"/>
      <c r="F1" s="66"/>
      <c r="G1" s="66"/>
      <c r="H1" s="66"/>
      <c r="I1" s="66"/>
      <c r="J1" s="66"/>
      <c r="K1" s="66"/>
    </row>
    <row r="2" spans="1:12" s="60" customFormat="1" ht="14.25" customHeight="1" x14ac:dyDescent="0.3">
      <c r="A2" s="17"/>
      <c r="B2" s="67" t="s">
        <v>229</v>
      </c>
      <c r="C2" s="67"/>
      <c r="D2" s="67"/>
      <c r="E2" s="67"/>
      <c r="F2" s="67"/>
      <c r="G2" s="67"/>
      <c r="H2" s="67"/>
      <c r="I2" s="67"/>
      <c r="J2" s="67"/>
      <c r="K2" s="67"/>
    </row>
    <row r="3" spans="1:12" s="60" customFormat="1" ht="28.2" customHeight="1" x14ac:dyDescent="0.3">
      <c r="A3" s="17"/>
      <c r="B3" s="67" t="s">
        <v>230</v>
      </c>
      <c r="C3" s="67"/>
      <c r="D3" s="67"/>
      <c r="E3" s="67"/>
      <c r="F3" s="67"/>
      <c r="G3" s="67"/>
      <c r="H3" s="67"/>
      <c r="I3" s="67"/>
      <c r="J3" s="67"/>
      <c r="K3" s="67"/>
    </row>
    <row r="4" spans="1:12" s="60" customFormat="1" ht="7.5" customHeight="1" x14ac:dyDescent="0.3">
      <c r="A4" s="17"/>
      <c r="C4" s="4"/>
    </row>
    <row r="5" spans="1:12" s="60" customFormat="1" ht="37.5" customHeight="1" x14ac:dyDescent="0.3">
      <c r="A5" s="65" t="s">
        <v>159</v>
      </c>
      <c r="B5" s="65"/>
      <c r="C5" s="65"/>
    </row>
    <row r="6" spans="1:12" s="61" customFormat="1" x14ac:dyDescent="0.3">
      <c r="A6" s="28"/>
      <c r="B6" s="29"/>
      <c r="C6" s="30" t="s">
        <v>158</v>
      </c>
      <c r="K6" s="30" t="s">
        <v>158</v>
      </c>
    </row>
    <row r="7" spans="1:12" s="62" customFormat="1" ht="31.2" x14ac:dyDescent="0.3">
      <c r="A7" s="31" t="s">
        <v>0</v>
      </c>
      <c r="B7" s="31" t="s">
        <v>1</v>
      </c>
      <c r="C7" s="32" t="s">
        <v>147</v>
      </c>
      <c r="D7" s="32" t="s">
        <v>206</v>
      </c>
      <c r="E7" s="32" t="s">
        <v>147</v>
      </c>
      <c r="F7" s="32" t="s">
        <v>207</v>
      </c>
      <c r="G7" s="32" t="s">
        <v>147</v>
      </c>
      <c r="H7" s="32" t="s">
        <v>218</v>
      </c>
      <c r="I7" s="32" t="s">
        <v>147</v>
      </c>
      <c r="J7" s="32" t="s">
        <v>224</v>
      </c>
      <c r="K7" s="32" t="s">
        <v>147</v>
      </c>
    </row>
    <row r="8" spans="1:12" s="62" customFormat="1" x14ac:dyDescent="0.3">
      <c r="A8" s="33" t="s">
        <v>2</v>
      </c>
      <c r="B8" s="34" t="s">
        <v>3</v>
      </c>
      <c r="C8" s="35">
        <v>368951004.36000001</v>
      </c>
      <c r="D8" s="35">
        <f t="shared" ref="D8:F8" si="0">D9+D11+D16+D20+D23+D24+D28+D30+D32+D36+D38+D51</f>
        <v>0</v>
      </c>
      <c r="E8" s="35">
        <f>E9+E11+E16+E20+E23+E24+E28+E30+E32+E36+E38+E51</f>
        <v>368951004.36000001</v>
      </c>
      <c r="F8" s="35">
        <f t="shared" si="0"/>
        <v>812855.84999999951</v>
      </c>
      <c r="G8" s="35">
        <f>G9+G11+G16+G20+G23+G24+G28+G30+G32+G36+G38+G51</f>
        <v>369763860.20999998</v>
      </c>
      <c r="H8" s="35">
        <f t="shared" ref="H8:J8" si="1">H9+H11+H16+H20+H23+H24+H28+H30+H32+H36+H38+H51</f>
        <v>0</v>
      </c>
      <c r="I8" s="35">
        <f>I9+I11+I16+I20+I23+I24+I28+I30+I32+I36+I38+I51</f>
        <v>369763860.20999998</v>
      </c>
      <c r="J8" s="35">
        <f t="shared" si="1"/>
        <v>0</v>
      </c>
      <c r="K8" s="35">
        <v>369763860.20999998</v>
      </c>
    </row>
    <row r="9" spans="1:12" s="62" customFormat="1" x14ac:dyDescent="0.3">
      <c r="A9" s="33" t="s">
        <v>4</v>
      </c>
      <c r="B9" s="36" t="s">
        <v>5</v>
      </c>
      <c r="C9" s="37">
        <v>275484800</v>
      </c>
      <c r="D9" s="37">
        <f t="shared" ref="D9:J9" si="2">D10</f>
        <v>0</v>
      </c>
      <c r="E9" s="37">
        <f>E10</f>
        <v>275484800</v>
      </c>
      <c r="F9" s="37">
        <f t="shared" si="2"/>
        <v>0</v>
      </c>
      <c r="G9" s="37">
        <f>G10</f>
        <v>275484800</v>
      </c>
      <c r="H9" s="37">
        <f t="shared" si="2"/>
        <v>0</v>
      </c>
      <c r="I9" s="37">
        <f>I10</f>
        <v>275484800</v>
      </c>
      <c r="J9" s="37">
        <f t="shared" si="2"/>
        <v>0</v>
      </c>
      <c r="K9" s="37">
        <v>275484800</v>
      </c>
    </row>
    <row r="10" spans="1:12" s="62" customFormat="1" x14ac:dyDescent="0.3">
      <c r="A10" s="21" t="s">
        <v>6</v>
      </c>
      <c r="B10" s="21" t="s">
        <v>7</v>
      </c>
      <c r="C10" s="63">
        <v>275484800</v>
      </c>
      <c r="D10" s="63"/>
      <c r="E10" s="63">
        <f>C10+D10</f>
        <v>275484800</v>
      </c>
      <c r="F10" s="63"/>
      <c r="G10" s="63">
        <f>E10+F10</f>
        <v>275484800</v>
      </c>
      <c r="H10" s="63"/>
      <c r="I10" s="63">
        <f>G10+H10</f>
        <v>275484800</v>
      </c>
      <c r="J10" s="63"/>
      <c r="K10" s="63">
        <v>275484800</v>
      </c>
    </row>
    <row r="11" spans="1:12" s="62" customFormat="1" x14ac:dyDescent="0.3">
      <c r="A11" s="36" t="s">
        <v>8</v>
      </c>
      <c r="B11" s="36" t="s">
        <v>9</v>
      </c>
      <c r="C11" s="38">
        <v>22265300</v>
      </c>
      <c r="D11" s="38">
        <f t="shared" ref="D11:F11" si="3">D12+D13+D14+D15</f>
        <v>-25000</v>
      </c>
      <c r="E11" s="38">
        <f>E12+E13+E14+E15</f>
        <v>22240300</v>
      </c>
      <c r="F11" s="38">
        <f t="shared" si="3"/>
        <v>0</v>
      </c>
      <c r="G11" s="38">
        <f>G12+G13+G14+G15</f>
        <v>22240300</v>
      </c>
      <c r="H11" s="38">
        <f t="shared" ref="H11:J11" si="4">H12+H13+H14+H15</f>
        <v>0</v>
      </c>
      <c r="I11" s="38">
        <f>I12+I13+I14+I15</f>
        <v>22240300</v>
      </c>
      <c r="J11" s="38">
        <f t="shared" si="4"/>
        <v>-1680979</v>
      </c>
      <c r="K11" s="38">
        <v>20559321</v>
      </c>
    </row>
    <row r="12" spans="1:12" s="62" customFormat="1" ht="26.4" x14ac:dyDescent="0.3">
      <c r="A12" s="21" t="s">
        <v>215</v>
      </c>
      <c r="B12" s="21" t="s">
        <v>10</v>
      </c>
      <c r="C12" s="63">
        <v>12735300</v>
      </c>
      <c r="D12" s="13"/>
      <c r="E12" s="63">
        <f>C12+D12</f>
        <v>12735300</v>
      </c>
      <c r="F12" s="13"/>
      <c r="G12" s="63">
        <f>E12+F12</f>
        <v>12735300</v>
      </c>
      <c r="H12" s="13"/>
      <c r="I12" s="63">
        <f>G12+H12</f>
        <v>12735300</v>
      </c>
      <c r="J12" s="13">
        <f>-569079-500000-575100-229000-450000+50000</f>
        <v>-2273179</v>
      </c>
      <c r="K12" s="63">
        <v>10462121</v>
      </c>
    </row>
    <row r="13" spans="1:12" s="62" customFormat="1" x14ac:dyDescent="0.3">
      <c r="A13" s="21" t="s">
        <v>11</v>
      </c>
      <c r="B13" s="21" t="s">
        <v>12</v>
      </c>
      <c r="C13" s="63">
        <v>9152000</v>
      </c>
      <c r="D13" s="13"/>
      <c r="E13" s="63">
        <f t="shared" ref="E13:E14" si="5">C13+D13</f>
        <v>9152000</v>
      </c>
      <c r="F13" s="13"/>
      <c r="G13" s="63">
        <f t="shared" ref="G13:G14" si="6">E13+F13</f>
        <v>9152000</v>
      </c>
      <c r="H13" s="13"/>
      <c r="I13" s="63">
        <f t="shared" ref="I13:I14" si="7">G13+H13</f>
        <v>9152000</v>
      </c>
      <c r="J13" s="13">
        <v>628000</v>
      </c>
      <c r="K13" s="63">
        <v>9780000</v>
      </c>
      <c r="L13" s="64"/>
    </row>
    <row r="14" spans="1:12" s="62" customFormat="1" x14ac:dyDescent="0.3">
      <c r="A14" s="21" t="s">
        <v>148</v>
      </c>
      <c r="B14" s="21" t="s">
        <v>149</v>
      </c>
      <c r="C14" s="63">
        <v>25000</v>
      </c>
      <c r="D14" s="13">
        <v>-25000</v>
      </c>
      <c r="E14" s="63">
        <f t="shared" si="5"/>
        <v>0</v>
      </c>
      <c r="F14" s="13"/>
      <c r="G14" s="63">
        <f t="shared" si="6"/>
        <v>0</v>
      </c>
      <c r="H14" s="13"/>
      <c r="I14" s="63">
        <f t="shared" si="7"/>
        <v>0</v>
      </c>
      <c r="J14" s="13"/>
      <c r="K14" s="63">
        <v>0</v>
      </c>
    </row>
    <row r="15" spans="1:12" s="62" customFormat="1" ht="26.4" x14ac:dyDescent="0.3">
      <c r="A15" s="21" t="s">
        <v>212</v>
      </c>
      <c r="B15" s="21" t="s">
        <v>160</v>
      </c>
      <c r="C15" s="63">
        <v>353000</v>
      </c>
      <c r="D15" s="13"/>
      <c r="E15" s="63">
        <f>C15+D15</f>
        <v>353000</v>
      </c>
      <c r="F15" s="13"/>
      <c r="G15" s="63">
        <f>E15+F15</f>
        <v>353000</v>
      </c>
      <c r="H15" s="13"/>
      <c r="I15" s="63">
        <f>G15+H15</f>
        <v>353000</v>
      </c>
      <c r="J15" s="13">
        <v>-35800</v>
      </c>
      <c r="K15" s="63">
        <v>317200</v>
      </c>
    </row>
    <row r="16" spans="1:12" s="62" customFormat="1" x14ac:dyDescent="0.3">
      <c r="A16" s="36" t="s">
        <v>13</v>
      </c>
      <c r="B16" s="36" t="s">
        <v>14</v>
      </c>
      <c r="C16" s="37">
        <v>31641300</v>
      </c>
      <c r="D16" s="37">
        <f t="shared" ref="D16:J16" si="8">D17+D18+D19</f>
        <v>0</v>
      </c>
      <c r="E16" s="37">
        <f t="shared" si="8"/>
        <v>31641300</v>
      </c>
      <c r="F16" s="37">
        <f t="shared" si="8"/>
        <v>0</v>
      </c>
      <c r="G16" s="37">
        <f t="shared" si="8"/>
        <v>31641300</v>
      </c>
      <c r="H16" s="37">
        <f t="shared" si="8"/>
        <v>-2160746.79</v>
      </c>
      <c r="I16" s="37">
        <f t="shared" si="8"/>
        <v>29480553.210000001</v>
      </c>
      <c r="J16" s="37">
        <f t="shared" si="8"/>
        <v>-2644125</v>
      </c>
      <c r="K16" s="37">
        <v>26836428.210000001</v>
      </c>
    </row>
    <row r="17" spans="1:11" s="62" customFormat="1" ht="26.4" x14ac:dyDescent="0.3">
      <c r="A17" s="3" t="s">
        <v>15</v>
      </c>
      <c r="B17" s="21" t="s">
        <v>16</v>
      </c>
      <c r="C17" s="63">
        <v>2750000</v>
      </c>
      <c r="D17" s="14"/>
      <c r="E17" s="63">
        <f>C17+D17</f>
        <v>2750000</v>
      </c>
      <c r="F17" s="14"/>
      <c r="G17" s="63">
        <f>E17+F17</f>
        <v>2750000</v>
      </c>
      <c r="H17" s="14"/>
      <c r="I17" s="63">
        <f>G17+H17</f>
        <v>2750000</v>
      </c>
      <c r="J17" s="14">
        <v>-214870</v>
      </c>
      <c r="K17" s="63">
        <v>2535130</v>
      </c>
    </row>
    <row r="18" spans="1:11" s="62" customFormat="1" x14ac:dyDescent="0.3">
      <c r="A18" s="3" t="s">
        <v>17</v>
      </c>
      <c r="B18" s="21" t="s">
        <v>18</v>
      </c>
      <c r="C18" s="63">
        <v>16391300</v>
      </c>
      <c r="D18" s="13"/>
      <c r="E18" s="63">
        <f t="shared" ref="E18:E19" si="9">C18+D18</f>
        <v>16391300</v>
      </c>
      <c r="F18" s="13"/>
      <c r="G18" s="63">
        <f t="shared" ref="G18:G19" si="10">E18+F18</f>
        <v>16391300</v>
      </c>
      <c r="H18" s="13"/>
      <c r="I18" s="63">
        <f t="shared" ref="I18:I19" si="11">G18+H18</f>
        <v>16391300</v>
      </c>
      <c r="J18" s="13">
        <f>-2094267-204734+50000</f>
        <v>-2249001</v>
      </c>
      <c r="K18" s="63">
        <v>14142299</v>
      </c>
    </row>
    <row r="19" spans="1:11" s="62" customFormat="1" x14ac:dyDescent="0.3">
      <c r="A19" s="3" t="s">
        <v>214</v>
      </c>
      <c r="B19" s="21" t="s">
        <v>19</v>
      </c>
      <c r="C19" s="63">
        <v>12500000</v>
      </c>
      <c r="D19" s="13"/>
      <c r="E19" s="63">
        <f t="shared" si="9"/>
        <v>12500000</v>
      </c>
      <c r="F19" s="13"/>
      <c r="G19" s="63">
        <f t="shared" si="10"/>
        <v>12500000</v>
      </c>
      <c r="H19" s="13">
        <v>-2160746.79</v>
      </c>
      <c r="I19" s="63">
        <f t="shared" si="11"/>
        <v>10339253.210000001</v>
      </c>
      <c r="J19" s="13">
        <v>-180254</v>
      </c>
      <c r="K19" s="63">
        <v>10158999.210000001</v>
      </c>
    </row>
    <row r="20" spans="1:11" s="62" customFormat="1" x14ac:dyDescent="0.3">
      <c r="A20" s="36" t="s">
        <v>20</v>
      </c>
      <c r="B20" s="36" t="s">
        <v>21</v>
      </c>
      <c r="C20" s="6">
        <v>1250000</v>
      </c>
      <c r="D20" s="6">
        <f t="shared" ref="D20:J20" si="12">D21+D22</f>
        <v>0</v>
      </c>
      <c r="E20" s="6">
        <f t="shared" si="12"/>
        <v>1250000</v>
      </c>
      <c r="F20" s="6">
        <f t="shared" si="12"/>
        <v>0</v>
      </c>
      <c r="G20" s="6">
        <f t="shared" si="12"/>
        <v>1250000</v>
      </c>
      <c r="H20" s="6">
        <f t="shared" si="12"/>
        <v>296339</v>
      </c>
      <c r="I20" s="6">
        <f t="shared" si="12"/>
        <v>1546339</v>
      </c>
      <c r="J20" s="6">
        <f t="shared" si="12"/>
        <v>405132</v>
      </c>
      <c r="K20" s="6">
        <v>1951471</v>
      </c>
    </row>
    <row r="21" spans="1:11" s="62" customFormat="1" ht="26.4" x14ac:dyDescent="0.3">
      <c r="A21" s="2" t="s">
        <v>22</v>
      </c>
      <c r="B21" s="2" t="s">
        <v>202</v>
      </c>
      <c r="C21" s="63">
        <v>750000</v>
      </c>
      <c r="D21" s="18"/>
      <c r="E21" s="63">
        <f>C21+D21</f>
        <v>750000</v>
      </c>
      <c r="F21" s="18"/>
      <c r="G21" s="63">
        <f>E21+F21</f>
        <v>750000</v>
      </c>
      <c r="H21" s="18">
        <v>62339</v>
      </c>
      <c r="I21" s="63">
        <f>G21+H21</f>
        <v>812339</v>
      </c>
      <c r="J21" s="18">
        <v>140132</v>
      </c>
      <c r="K21" s="63">
        <v>952471</v>
      </c>
    </row>
    <row r="22" spans="1:11" s="62" customFormat="1" ht="26.4" x14ac:dyDescent="0.3">
      <c r="A22" s="2" t="s">
        <v>23</v>
      </c>
      <c r="B22" s="2" t="s">
        <v>203</v>
      </c>
      <c r="C22" s="63">
        <v>500000</v>
      </c>
      <c r="D22" s="18"/>
      <c r="E22" s="63">
        <f>C22+D22</f>
        <v>500000</v>
      </c>
      <c r="F22" s="18"/>
      <c r="G22" s="63">
        <f>E22+F22</f>
        <v>500000</v>
      </c>
      <c r="H22" s="18">
        <v>234000</v>
      </c>
      <c r="I22" s="63">
        <f>G22+H22</f>
        <v>734000</v>
      </c>
      <c r="J22" s="18">
        <v>265000</v>
      </c>
      <c r="K22" s="63">
        <v>999000</v>
      </c>
    </row>
    <row r="23" spans="1:11" s="62" customFormat="1" ht="26.4" x14ac:dyDescent="0.3">
      <c r="A23" s="39" t="s">
        <v>213</v>
      </c>
      <c r="B23" s="40" t="s">
        <v>24</v>
      </c>
      <c r="C23" s="7">
        <v>0</v>
      </c>
      <c r="D23" s="7">
        <v>0</v>
      </c>
      <c r="E23" s="7">
        <f>C23+D23</f>
        <v>0</v>
      </c>
      <c r="F23" s="7">
        <v>0</v>
      </c>
      <c r="G23" s="7">
        <f>E23+F23</f>
        <v>0</v>
      </c>
      <c r="H23" s="7">
        <v>0</v>
      </c>
      <c r="I23" s="7">
        <f>G23+H23</f>
        <v>0</v>
      </c>
      <c r="J23" s="7">
        <v>7622</v>
      </c>
      <c r="K23" s="7">
        <v>7622</v>
      </c>
    </row>
    <row r="24" spans="1:11" s="62" customFormat="1" ht="24.75" customHeight="1" x14ac:dyDescent="0.3">
      <c r="A24" s="34" t="s">
        <v>25</v>
      </c>
      <c r="B24" s="36" t="s">
        <v>26</v>
      </c>
      <c r="C24" s="37">
        <v>27300000</v>
      </c>
      <c r="D24" s="37">
        <f t="shared" ref="D24:J24" si="13">D25+D26+D27</f>
        <v>0</v>
      </c>
      <c r="E24" s="37">
        <f t="shared" si="13"/>
        <v>27300000</v>
      </c>
      <c r="F24" s="37">
        <f t="shared" si="13"/>
        <v>0</v>
      </c>
      <c r="G24" s="37">
        <f t="shared" si="13"/>
        <v>27300000</v>
      </c>
      <c r="H24" s="37">
        <f t="shared" si="13"/>
        <v>0</v>
      </c>
      <c r="I24" s="37">
        <f t="shared" si="13"/>
        <v>27300000</v>
      </c>
      <c r="J24" s="37">
        <f t="shared" si="13"/>
        <v>3500000</v>
      </c>
      <c r="K24" s="37">
        <v>30800000</v>
      </c>
    </row>
    <row r="25" spans="1:11" s="62" customFormat="1" ht="25.5" hidden="1" customHeight="1" x14ac:dyDescent="0.3">
      <c r="A25" s="3" t="s">
        <v>27</v>
      </c>
      <c r="B25" s="21" t="s">
        <v>28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pans="1:11" s="62" customFormat="1" ht="66" x14ac:dyDescent="0.3">
      <c r="A26" s="3" t="s">
        <v>29</v>
      </c>
      <c r="B26" s="21" t="s">
        <v>151</v>
      </c>
      <c r="C26" s="63">
        <v>17000000</v>
      </c>
      <c r="D26" s="13"/>
      <c r="E26" s="63">
        <f>C26+D26</f>
        <v>17000000</v>
      </c>
      <c r="F26" s="13"/>
      <c r="G26" s="63">
        <f>E26+F26</f>
        <v>17000000</v>
      </c>
      <c r="H26" s="13"/>
      <c r="I26" s="63">
        <f>G26+H26</f>
        <v>17000000</v>
      </c>
      <c r="J26" s="13">
        <v>2500000</v>
      </c>
      <c r="K26" s="63">
        <v>19500000</v>
      </c>
    </row>
    <row r="27" spans="1:11" s="62" customFormat="1" ht="52.8" x14ac:dyDescent="0.3">
      <c r="A27" s="3" t="s">
        <v>30</v>
      </c>
      <c r="B27" s="21" t="s">
        <v>204</v>
      </c>
      <c r="C27" s="63">
        <v>10300000</v>
      </c>
      <c r="D27" s="13"/>
      <c r="E27" s="63">
        <f>C27+D27</f>
        <v>10300000</v>
      </c>
      <c r="F27" s="13"/>
      <c r="G27" s="63">
        <f>E27+F27</f>
        <v>10300000</v>
      </c>
      <c r="H27" s="13"/>
      <c r="I27" s="63">
        <f>G27+H27</f>
        <v>10300000</v>
      </c>
      <c r="J27" s="13">
        <v>1000000</v>
      </c>
      <c r="K27" s="63">
        <v>11300000</v>
      </c>
    </row>
    <row r="28" spans="1:11" s="62" customFormat="1" x14ac:dyDescent="0.3">
      <c r="A28" s="34" t="s">
        <v>31</v>
      </c>
      <c r="B28" s="36" t="s">
        <v>32</v>
      </c>
      <c r="C28" s="37">
        <v>1128600</v>
      </c>
      <c r="D28" s="37">
        <f t="shared" ref="D28:J28" si="14">D29</f>
        <v>0</v>
      </c>
      <c r="E28" s="37">
        <f t="shared" si="14"/>
        <v>1128600</v>
      </c>
      <c r="F28" s="37">
        <f t="shared" si="14"/>
        <v>0</v>
      </c>
      <c r="G28" s="37">
        <f t="shared" si="14"/>
        <v>1128600</v>
      </c>
      <c r="H28" s="37">
        <f t="shared" si="14"/>
        <v>0</v>
      </c>
      <c r="I28" s="37">
        <f t="shared" si="14"/>
        <v>1128600</v>
      </c>
      <c r="J28" s="37">
        <f t="shared" si="14"/>
        <v>350464</v>
      </c>
      <c r="K28" s="37">
        <v>1479064</v>
      </c>
    </row>
    <row r="29" spans="1:11" s="62" customFormat="1" x14ac:dyDescent="0.3">
      <c r="A29" s="3" t="s">
        <v>33</v>
      </c>
      <c r="B29" s="21" t="s">
        <v>34</v>
      </c>
      <c r="C29" s="63">
        <v>1128600</v>
      </c>
      <c r="D29" s="14"/>
      <c r="E29" s="63">
        <f>C29+D29</f>
        <v>1128600</v>
      </c>
      <c r="F29" s="14"/>
      <c r="G29" s="63">
        <f>E29+F29</f>
        <v>1128600</v>
      </c>
      <c r="H29" s="14"/>
      <c r="I29" s="63">
        <f>G29+H29</f>
        <v>1128600</v>
      </c>
      <c r="J29" s="14">
        <v>350464</v>
      </c>
      <c r="K29" s="63">
        <v>1479064</v>
      </c>
    </row>
    <row r="30" spans="1:11" s="62" customFormat="1" ht="26.4" x14ac:dyDescent="0.3">
      <c r="A30" s="34" t="s">
        <v>35</v>
      </c>
      <c r="B30" s="36" t="s">
        <v>36</v>
      </c>
      <c r="C30" s="37">
        <v>3152351.64</v>
      </c>
      <c r="D30" s="37">
        <f t="shared" ref="D30:J30" si="15">D31</f>
        <v>0</v>
      </c>
      <c r="E30" s="37">
        <f t="shared" si="15"/>
        <v>3152351.64</v>
      </c>
      <c r="F30" s="37">
        <f t="shared" si="15"/>
        <v>176244.61999999965</v>
      </c>
      <c r="G30" s="37">
        <f t="shared" si="15"/>
        <v>3328596.26</v>
      </c>
      <c r="H30" s="37">
        <f t="shared" si="15"/>
        <v>495403.74</v>
      </c>
      <c r="I30" s="37">
        <f t="shared" si="15"/>
        <v>3824000</v>
      </c>
      <c r="J30" s="37">
        <f t="shared" si="15"/>
        <v>-358260</v>
      </c>
      <c r="K30" s="37">
        <v>3465740</v>
      </c>
    </row>
    <row r="31" spans="1:11" s="62" customFormat="1" ht="26.4" x14ac:dyDescent="0.3">
      <c r="A31" s="3" t="s">
        <v>150</v>
      </c>
      <c r="B31" s="21" t="s">
        <v>37</v>
      </c>
      <c r="C31" s="63">
        <v>3152351.64</v>
      </c>
      <c r="D31" s="63"/>
      <c r="E31" s="63">
        <f>C31+D31</f>
        <v>3152351.64</v>
      </c>
      <c r="F31" s="63">
        <v>176244.61999999965</v>
      </c>
      <c r="G31" s="63">
        <f>E31+F31</f>
        <v>3328596.26</v>
      </c>
      <c r="H31" s="63">
        <f>495403.74</f>
        <v>495403.74</v>
      </c>
      <c r="I31" s="63">
        <f>G31+H31</f>
        <v>3824000</v>
      </c>
      <c r="J31" s="63">
        <v>-358260</v>
      </c>
      <c r="K31" s="63">
        <v>3465740</v>
      </c>
    </row>
    <row r="32" spans="1:11" s="62" customFormat="1" ht="26.4" x14ac:dyDescent="0.3">
      <c r="A32" s="34" t="s">
        <v>38</v>
      </c>
      <c r="B32" s="36" t="s">
        <v>39</v>
      </c>
      <c r="C32" s="37">
        <v>4050316.66</v>
      </c>
      <c r="D32" s="37">
        <f t="shared" ref="D32:J32" si="16">D33+D34+D35</f>
        <v>25000</v>
      </c>
      <c r="E32" s="37">
        <f t="shared" si="16"/>
        <v>4075316.66</v>
      </c>
      <c r="F32" s="37">
        <f t="shared" si="16"/>
        <v>319928.07999999996</v>
      </c>
      <c r="G32" s="37">
        <f t="shared" si="16"/>
        <v>4395244.74</v>
      </c>
      <c r="H32" s="37">
        <f t="shared" si="16"/>
        <v>903794.26</v>
      </c>
      <c r="I32" s="37">
        <f t="shared" si="16"/>
        <v>5299039</v>
      </c>
      <c r="J32" s="37">
        <f t="shared" si="16"/>
        <v>21560</v>
      </c>
      <c r="K32" s="37">
        <v>5320599</v>
      </c>
    </row>
    <row r="33" spans="1:11" s="62" customFormat="1" ht="12.75" hidden="1" customHeight="1" x14ac:dyDescent="0.3">
      <c r="A33" s="3" t="s">
        <v>40</v>
      </c>
      <c r="B33" s="21" t="s">
        <v>41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</row>
    <row r="34" spans="1:11" s="62" customFormat="1" ht="26.4" x14ac:dyDescent="0.3">
      <c r="A34" s="3" t="s">
        <v>42</v>
      </c>
      <c r="B34" s="21" t="s">
        <v>43</v>
      </c>
      <c r="C34" s="63">
        <v>3100000</v>
      </c>
      <c r="D34" s="13"/>
      <c r="E34" s="63">
        <f>C34+D34</f>
        <v>3100000</v>
      </c>
      <c r="F34" s="63">
        <v>204332.66999999993</v>
      </c>
      <c r="G34" s="63">
        <f>E34+F34</f>
        <v>3304332.67</v>
      </c>
      <c r="H34" s="63">
        <v>557137.32999999996</v>
      </c>
      <c r="I34" s="63">
        <f>G34+H34</f>
        <v>3861470</v>
      </c>
      <c r="J34" s="63"/>
      <c r="K34" s="63">
        <v>3861470</v>
      </c>
    </row>
    <row r="35" spans="1:11" s="62" customFormat="1" ht="38.25" customHeight="1" x14ac:dyDescent="0.3">
      <c r="A35" s="3" t="s">
        <v>44</v>
      </c>
      <c r="B35" s="21" t="s">
        <v>45</v>
      </c>
      <c r="C35" s="63">
        <v>950316.66</v>
      </c>
      <c r="D35" s="63">
        <v>25000</v>
      </c>
      <c r="E35" s="63">
        <f>C35+D35</f>
        <v>975316.66</v>
      </c>
      <c r="F35" s="63">
        <v>115595.41000000003</v>
      </c>
      <c r="G35" s="63">
        <f>E35+F35</f>
        <v>1090912.07</v>
      </c>
      <c r="H35" s="63">
        <v>346656.93</v>
      </c>
      <c r="I35" s="63">
        <f>G35+H35</f>
        <v>1437569</v>
      </c>
      <c r="J35" s="63">
        <v>21560</v>
      </c>
      <c r="K35" s="63">
        <v>1459129</v>
      </c>
    </row>
    <row r="36" spans="1:11" s="62" customFormat="1" ht="12.75" customHeight="1" x14ac:dyDescent="0.3">
      <c r="A36" s="34" t="s">
        <v>46</v>
      </c>
      <c r="B36" s="36" t="s">
        <v>47</v>
      </c>
      <c r="C36" s="41">
        <v>3000</v>
      </c>
      <c r="D36" s="41">
        <f t="shared" ref="D36:J36" si="17">D37</f>
        <v>0</v>
      </c>
      <c r="E36" s="41">
        <f t="shared" si="17"/>
        <v>3000</v>
      </c>
      <c r="F36" s="41">
        <f t="shared" si="17"/>
        <v>0</v>
      </c>
      <c r="G36" s="41">
        <f t="shared" si="17"/>
        <v>3000</v>
      </c>
      <c r="H36" s="41">
        <f t="shared" si="17"/>
        <v>0</v>
      </c>
      <c r="I36" s="37">
        <f t="shared" si="17"/>
        <v>3000</v>
      </c>
      <c r="J36" s="37">
        <f t="shared" si="17"/>
        <v>300</v>
      </c>
      <c r="K36" s="37">
        <v>3300</v>
      </c>
    </row>
    <row r="37" spans="1:11" s="62" customFormat="1" ht="25.5" customHeight="1" x14ac:dyDescent="0.3">
      <c r="A37" s="3" t="s">
        <v>48</v>
      </c>
      <c r="B37" s="21" t="s">
        <v>49</v>
      </c>
      <c r="C37" s="63">
        <v>3000</v>
      </c>
      <c r="D37" s="13"/>
      <c r="E37" s="63">
        <f>C37+D37</f>
        <v>3000</v>
      </c>
      <c r="F37" s="13"/>
      <c r="G37" s="63">
        <f>E37+F37</f>
        <v>3000</v>
      </c>
      <c r="H37" s="13"/>
      <c r="I37" s="63">
        <f>G37+H37</f>
        <v>3000</v>
      </c>
      <c r="J37" s="13">
        <v>300</v>
      </c>
      <c r="K37" s="63">
        <v>3300</v>
      </c>
    </row>
    <row r="38" spans="1:11" s="62" customFormat="1" x14ac:dyDescent="0.3">
      <c r="A38" s="34" t="s">
        <v>50</v>
      </c>
      <c r="B38" s="36" t="s">
        <v>51</v>
      </c>
      <c r="C38" s="35">
        <v>2675336.06</v>
      </c>
      <c r="D38" s="35">
        <f t="shared" ref="D38" si="18">D39+D40+D41+D42+D43+D44+D45+D46+D47+D49+D50</f>
        <v>0</v>
      </c>
      <c r="E38" s="35">
        <f>E39+E40+E41+E42+E43+E44+E45+E46+E47+E48+E49+E50</f>
        <v>2675336.06</v>
      </c>
      <c r="F38" s="35">
        <f t="shared" ref="F38:J38" si="19">F39+F40+F41+F42+F43+F44+F45+F46+F47+F48+F49+F50</f>
        <v>316683.14999999991</v>
      </c>
      <c r="G38" s="35">
        <f t="shared" si="19"/>
        <v>2992019.21</v>
      </c>
      <c r="H38" s="35">
        <f t="shared" si="19"/>
        <v>465209.79000000004</v>
      </c>
      <c r="I38" s="35">
        <f t="shared" si="19"/>
        <v>3457229</v>
      </c>
      <c r="J38" s="35">
        <f t="shared" si="19"/>
        <v>398286</v>
      </c>
      <c r="K38" s="35">
        <v>3855515</v>
      </c>
    </row>
    <row r="39" spans="1:11" s="62" customFormat="1" ht="26.4" x14ac:dyDescent="0.3">
      <c r="A39" s="3" t="s">
        <v>54</v>
      </c>
      <c r="B39" s="21" t="s">
        <v>55</v>
      </c>
      <c r="C39" s="63">
        <v>150000</v>
      </c>
      <c r="D39" s="15">
        <f>-32500</f>
        <v>-32500</v>
      </c>
      <c r="E39" s="63">
        <f>C39+D39</f>
        <v>117500</v>
      </c>
      <c r="F39" s="15">
        <v>-85823.1</v>
      </c>
      <c r="G39" s="63">
        <f>E39+F39</f>
        <v>31676.899999999994</v>
      </c>
      <c r="H39" s="15">
        <v>5942.04</v>
      </c>
      <c r="I39" s="63">
        <f>G39+H39</f>
        <v>37618.939999999995</v>
      </c>
      <c r="J39" s="15">
        <f>2255.06</f>
        <v>2255.06</v>
      </c>
      <c r="K39" s="63">
        <v>39873.999999999993</v>
      </c>
    </row>
    <row r="40" spans="1:11" s="62" customFormat="1" ht="43.5" customHeight="1" x14ac:dyDescent="0.3">
      <c r="A40" s="3" t="s">
        <v>58</v>
      </c>
      <c r="B40" s="21" t="s">
        <v>59</v>
      </c>
      <c r="C40" s="63">
        <v>60000</v>
      </c>
      <c r="D40" s="15">
        <v>-10000</v>
      </c>
      <c r="E40" s="63">
        <f t="shared" ref="E40:E50" si="20">C40+D40</f>
        <v>50000</v>
      </c>
      <c r="F40" s="15">
        <v>-41500</v>
      </c>
      <c r="G40" s="63">
        <f t="shared" ref="G40:G50" si="21">E40+F40</f>
        <v>8500</v>
      </c>
      <c r="H40" s="15">
        <v>5200</v>
      </c>
      <c r="I40" s="63">
        <f t="shared" ref="I40:I50" si="22">G40+H40</f>
        <v>13700</v>
      </c>
      <c r="J40" s="15">
        <v>3200</v>
      </c>
      <c r="K40" s="63">
        <v>16900</v>
      </c>
    </row>
    <row r="41" spans="1:11" s="62" customFormat="1" ht="39.6" x14ac:dyDescent="0.3">
      <c r="A41" s="3" t="s">
        <v>60</v>
      </c>
      <c r="B41" s="21" t="s">
        <v>209</v>
      </c>
      <c r="C41" s="63">
        <v>0</v>
      </c>
      <c r="D41" s="15"/>
      <c r="E41" s="63">
        <f t="shared" si="20"/>
        <v>0</v>
      </c>
      <c r="F41" s="15">
        <v>295211.99</v>
      </c>
      <c r="G41" s="63">
        <f t="shared" si="21"/>
        <v>295211.99</v>
      </c>
      <c r="H41" s="15">
        <v>741.01</v>
      </c>
      <c r="I41" s="63">
        <f t="shared" si="22"/>
        <v>295953</v>
      </c>
      <c r="J41" s="15"/>
      <c r="K41" s="63">
        <v>295953</v>
      </c>
    </row>
    <row r="42" spans="1:11" s="62" customFormat="1" ht="26.4" x14ac:dyDescent="0.3">
      <c r="A42" s="3" t="s">
        <v>56</v>
      </c>
      <c r="B42" s="21" t="s">
        <v>57</v>
      </c>
      <c r="C42" s="63">
        <v>585000</v>
      </c>
      <c r="D42" s="15"/>
      <c r="E42" s="63">
        <f t="shared" si="20"/>
        <v>585000</v>
      </c>
      <c r="F42" s="15">
        <v>28631.679999999935</v>
      </c>
      <c r="G42" s="63">
        <f t="shared" si="21"/>
        <v>613631.67999999993</v>
      </c>
      <c r="H42" s="15">
        <v>209519.32</v>
      </c>
      <c r="I42" s="63">
        <f t="shared" si="22"/>
        <v>823151</v>
      </c>
      <c r="J42" s="15">
        <v>250000</v>
      </c>
      <c r="K42" s="63">
        <v>1073151</v>
      </c>
    </row>
    <row r="43" spans="1:11" s="62" customFormat="1" ht="26.4" x14ac:dyDescent="0.3">
      <c r="A43" s="3" t="s">
        <v>165</v>
      </c>
      <c r="B43" s="21" t="s">
        <v>166</v>
      </c>
      <c r="C43" s="63">
        <v>500</v>
      </c>
      <c r="D43" s="15">
        <v>7500</v>
      </c>
      <c r="E43" s="63">
        <f t="shared" si="20"/>
        <v>8000</v>
      </c>
      <c r="F43" s="15">
        <v>3500</v>
      </c>
      <c r="G43" s="63">
        <f t="shared" si="21"/>
        <v>11500</v>
      </c>
      <c r="H43" s="15">
        <v>3750</v>
      </c>
      <c r="I43" s="63">
        <f t="shared" si="22"/>
        <v>15250</v>
      </c>
      <c r="J43" s="15">
        <v>600</v>
      </c>
      <c r="K43" s="63">
        <v>15850</v>
      </c>
    </row>
    <row r="44" spans="1:11" s="62" customFormat="1" ht="39.6" x14ac:dyDescent="0.3">
      <c r="A44" s="3" t="s">
        <v>52</v>
      </c>
      <c r="B44" s="21" t="s">
        <v>53</v>
      </c>
      <c r="C44" s="63">
        <v>159500</v>
      </c>
      <c r="D44" s="15">
        <v>-125000</v>
      </c>
      <c r="E44" s="63">
        <f t="shared" si="20"/>
        <v>34500</v>
      </c>
      <c r="F44" s="15">
        <v>-34500</v>
      </c>
      <c r="G44" s="63">
        <f t="shared" si="21"/>
        <v>0</v>
      </c>
      <c r="H44" s="15"/>
      <c r="I44" s="63">
        <f t="shared" si="22"/>
        <v>0</v>
      </c>
      <c r="J44" s="15"/>
      <c r="K44" s="63">
        <v>0</v>
      </c>
    </row>
    <row r="45" spans="1:11" s="62" customFormat="1" ht="39.6" x14ac:dyDescent="0.3">
      <c r="A45" s="3" t="s">
        <v>161</v>
      </c>
      <c r="B45" s="21" t="s">
        <v>162</v>
      </c>
      <c r="C45" s="63">
        <v>1375336.06</v>
      </c>
      <c r="D45" s="13"/>
      <c r="E45" s="63">
        <f t="shared" si="20"/>
        <v>1375336.06</v>
      </c>
      <c r="F45" s="13">
        <v>0</v>
      </c>
      <c r="G45" s="63">
        <f t="shared" si="21"/>
        <v>1375336.06</v>
      </c>
      <c r="H45" s="13"/>
      <c r="I45" s="63">
        <f t="shared" si="22"/>
        <v>1375336.06</v>
      </c>
      <c r="J45" s="13"/>
      <c r="K45" s="63">
        <v>1375336.06</v>
      </c>
    </row>
    <row r="46" spans="1:11" s="62" customFormat="1" ht="26.4" x14ac:dyDescent="0.3">
      <c r="A46" s="3" t="s">
        <v>61</v>
      </c>
      <c r="B46" s="21" t="s">
        <v>62</v>
      </c>
      <c r="C46" s="63">
        <v>25000</v>
      </c>
      <c r="D46" s="15"/>
      <c r="E46" s="63">
        <f t="shared" si="20"/>
        <v>25000</v>
      </c>
      <c r="F46" s="15">
        <v>-12700</v>
      </c>
      <c r="G46" s="63">
        <f t="shared" si="21"/>
        <v>12300</v>
      </c>
      <c r="H46" s="15">
        <v>500</v>
      </c>
      <c r="I46" s="63">
        <f t="shared" si="22"/>
        <v>12800</v>
      </c>
      <c r="J46" s="15">
        <v>14.94</v>
      </c>
      <c r="K46" s="63">
        <v>12814.94</v>
      </c>
    </row>
    <row r="47" spans="1:11" s="62" customFormat="1" ht="39.6" x14ac:dyDescent="0.3">
      <c r="A47" s="3" t="s">
        <v>63</v>
      </c>
      <c r="B47" s="21" t="s">
        <v>64</v>
      </c>
      <c r="C47" s="63">
        <v>120000</v>
      </c>
      <c r="D47" s="15">
        <v>35000</v>
      </c>
      <c r="E47" s="63">
        <f t="shared" si="20"/>
        <v>155000</v>
      </c>
      <c r="F47" s="15">
        <v>40735.840000000026</v>
      </c>
      <c r="G47" s="63">
        <f t="shared" si="21"/>
        <v>195735.84000000003</v>
      </c>
      <c r="H47" s="15">
        <v>20900.16</v>
      </c>
      <c r="I47" s="63">
        <f t="shared" si="22"/>
        <v>216636.00000000003</v>
      </c>
      <c r="J47" s="15"/>
      <c r="K47" s="63">
        <v>216636.00000000003</v>
      </c>
    </row>
    <row r="48" spans="1:11" s="62" customFormat="1" ht="39.6" x14ac:dyDescent="0.3">
      <c r="A48" s="3" t="s">
        <v>211</v>
      </c>
      <c r="B48" s="21" t="s">
        <v>210</v>
      </c>
      <c r="C48" s="63"/>
      <c r="D48" s="15"/>
      <c r="E48" s="63">
        <v>0</v>
      </c>
      <c r="F48" s="15">
        <v>14000</v>
      </c>
      <c r="G48" s="63">
        <f t="shared" si="21"/>
        <v>14000</v>
      </c>
      <c r="H48" s="15">
        <v>2000</v>
      </c>
      <c r="I48" s="63">
        <f t="shared" si="22"/>
        <v>16000</v>
      </c>
      <c r="J48" s="15">
        <v>2000</v>
      </c>
      <c r="K48" s="63">
        <v>18000</v>
      </c>
    </row>
    <row r="49" spans="1:11" s="62" customFormat="1" ht="39.6" x14ac:dyDescent="0.3">
      <c r="A49" s="3" t="s">
        <v>114</v>
      </c>
      <c r="B49" s="21" t="s">
        <v>115</v>
      </c>
      <c r="C49" s="63">
        <v>100000</v>
      </c>
      <c r="D49" s="15"/>
      <c r="E49" s="63">
        <f t="shared" si="20"/>
        <v>100000</v>
      </c>
      <c r="F49" s="15">
        <v>-6576.4799999999959</v>
      </c>
      <c r="G49" s="63">
        <f t="shared" si="21"/>
        <v>93423.52</v>
      </c>
      <c r="H49" s="15">
        <v>134360.48000000001</v>
      </c>
      <c r="I49" s="63">
        <f t="shared" si="22"/>
        <v>227784</v>
      </c>
      <c r="J49" s="15">
        <v>50216</v>
      </c>
      <c r="K49" s="63">
        <v>278000</v>
      </c>
    </row>
    <row r="50" spans="1:11" s="62" customFormat="1" ht="52.8" x14ac:dyDescent="0.3">
      <c r="A50" s="3" t="s">
        <v>163</v>
      </c>
      <c r="B50" s="21" t="s">
        <v>164</v>
      </c>
      <c r="C50" s="63">
        <v>100000</v>
      </c>
      <c r="D50" s="13">
        <v>125000</v>
      </c>
      <c r="E50" s="63">
        <f t="shared" si="20"/>
        <v>225000</v>
      </c>
      <c r="F50" s="13">
        <v>115703.21999999997</v>
      </c>
      <c r="G50" s="63">
        <f t="shared" si="21"/>
        <v>340703.22</v>
      </c>
      <c r="H50" s="13">
        <f>423000-G50</f>
        <v>82296.780000000028</v>
      </c>
      <c r="I50" s="63">
        <f t="shared" si="22"/>
        <v>423000</v>
      </c>
      <c r="J50" s="13">
        <v>90000</v>
      </c>
      <c r="K50" s="63">
        <v>513000</v>
      </c>
    </row>
    <row r="51" spans="1:11" s="62" customFormat="1" x14ac:dyDescent="0.3">
      <c r="A51" s="34" t="s">
        <v>216</v>
      </c>
      <c r="B51" s="36" t="s">
        <v>65</v>
      </c>
      <c r="C51" s="37">
        <v>0</v>
      </c>
      <c r="D51" s="37">
        <f t="shared" ref="D51:J51" si="23">D52+D53</f>
        <v>0</v>
      </c>
      <c r="E51" s="37">
        <f t="shared" si="23"/>
        <v>0</v>
      </c>
      <c r="F51" s="37">
        <f t="shared" si="23"/>
        <v>0</v>
      </c>
      <c r="G51" s="37">
        <f t="shared" si="23"/>
        <v>0</v>
      </c>
      <c r="H51" s="37">
        <f t="shared" si="23"/>
        <v>0</v>
      </c>
      <c r="I51" s="37">
        <f t="shared" si="23"/>
        <v>0</v>
      </c>
      <c r="J51" s="37">
        <f t="shared" si="23"/>
        <v>0</v>
      </c>
      <c r="K51" s="37">
        <v>0</v>
      </c>
    </row>
    <row r="52" spans="1:11" s="62" customFormat="1" x14ac:dyDescent="0.3">
      <c r="A52" s="3" t="s">
        <v>66</v>
      </c>
      <c r="B52" s="21" t="s">
        <v>67</v>
      </c>
      <c r="C52" s="63">
        <v>0</v>
      </c>
      <c r="D52" s="13">
        <v>0</v>
      </c>
      <c r="E52" s="63">
        <f>C52+D52</f>
        <v>0</v>
      </c>
      <c r="F52" s="13">
        <v>0</v>
      </c>
      <c r="G52" s="63">
        <f>E52+F52</f>
        <v>0</v>
      </c>
      <c r="H52" s="13">
        <v>0</v>
      </c>
      <c r="I52" s="63">
        <f>G52+H52</f>
        <v>0</v>
      </c>
      <c r="J52" s="13">
        <v>0</v>
      </c>
      <c r="K52" s="63">
        <v>0</v>
      </c>
    </row>
    <row r="53" spans="1:11" s="62" customFormat="1" x14ac:dyDescent="0.3">
      <c r="A53" s="3" t="s">
        <v>68</v>
      </c>
      <c r="B53" s="21" t="s">
        <v>69</v>
      </c>
      <c r="C53" s="63">
        <v>0</v>
      </c>
      <c r="D53" s="13">
        <v>0</v>
      </c>
      <c r="E53" s="63">
        <f>C53+D53</f>
        <v>0</v>
      </c>
      <c r="F53" s="13">
        <v>0</v>
      </c>
      <c r="G53" s="63">
        <f>E53+F53</f>
        <v>0</v>
      </c>
      <c r="H53" s="13">
        <v>0</v>
      </c>
      <c r="I53" s="63">
        <f>G53+H53</f>
        <v>0</v>
      </c>
      <c r="J53" s="13">
        <v>0</v>
      </c>
      <c r="K53" s="63">
        <v>0</v>
      </c>
    </row>
    <row r="54" spans="1:11" s="62" customFormat="1" x14ac:dyDescent="0.3">
      <c r="A54" s="34" t="s">
        <v>70</v>
      </c>
      <c r="B54" s="36" t="s">
        <v>71</v>
      </c>
      <c r="C54" s="37">
        <v>860771308.33000004</v>
      </c>
      <c r="D54" s="37">
        <f t="shared" ref="D54:J54" si="24">D55+D65+D78+D88+D110+D125+D156+D158</f>
        <v>872550</v>
      </c>
      <c r="E54" s="37">
        <f t="shared" si="24"/>
        <v>861643858.33000004</v>
      </c>
      <c r="F54" s="37">
        <f t="shared" si="24"/>
        <v>70408037</v>
      </c>
      <c r="G54" s="37">
        <f t="shared" si="24"/>
        <v>932051895.33000004</v>
      </c>
      <c r="H54" s="37">
        <f t="shared" si="24"/>
        <v>79131839</v>
      </c>
      <c r="I54" s="37">
        <f t="shared" si="24"/>
        <v>1011183734.33</v>
      </c>
      <c r="J54" s="37">
        <f t="shared" si="24"/>
        <v>127783000</v>
      </c>
      <c r="K54" s="37">
        <v>1138966734.3299999</v>
      </c>
    </row>
    <row r="55" spans="1:11" s="62" customFormat="1" x14ac:dyDescent="0.3">
      <c r="A55" s="34"/>
      <c r="B55" s="36" t="s">
        <v>72</v>
      </c>
      <c r="C55" s="35">
        <v>319182500</v>
      </c>
      <c r="D55" s="35">
        <f t="shared" ref="D55:J55" si="25">D56+D59+D60</f>
        <v>0</v>
      </c>
      <c r="E55" s="35">
        <f t="shared" si="25"/>
        <v>319182500</v>
      </c>
      <c r="F55" s="35">
        <f t="shared" si="25"/>
        <v>29876000</v>
      </c>
      <c r="G55" s="35">
        <f t="shared" si="25"/>
        <v>349058500</v>
      </c>
      <c r="H55" s="35">
        <f t="shared" si="25"/>
        <v>32741200</v>
      </c>
      <c r="I55" s="35">
        <f t="shared" si="25"/>
        <v>381799700</v>
      </c>
      <c r="J55" s="35">
        <f t="shared" si="25"/>
        <v>0</v>
      </c>
      <c r="K55" s="35">
        <v>381799700</v>
      </c>
    </row>
    <row r="56" spans="1:11" s="62" customFormat="1" x14ac:dyDescent="0.3">
      <c r="A56" s="3" t="s">
        <v>73</v>
      </c>
      <c r="B56" s="42" t="s">
        <v>152</v>
      </c>
      <c r="C56" s="35">
        <v>246889900</v>
      </c>
      <c r="D56" s="35">
        <f t="shared" ref="D56:F56" si="26">D57+D58</f>
        <v>0</v>
      </c>
      <c r="E56" s="35">
        <f>E57+E58</f>
        <v>246889900</v>
      </c>
      <c r="F56" s="35">
        <f t="shared" si="26"/>
        <v>0</v>
      </c>
      <c r="G56" s="35">
        <f>G57+G58</f>
        <v>246889900</v>
      </c>
      <c r="H56" s="35">
        <f t="shared" ref="H56:J56" si="27">H57+H58</f>
        <v>0</v>
      </c>
      <c r="I56" s="35">
        <f>I57+I58</f>
        <v>246889900</v>
      </c>
      <c r="J56" s="35">
        <f t="shared" si="27"/>
        <v>0</v>
      </c>
      <c r="K56" s="35">
        <v>246889900</v>
      </c>
    </row>
    <row r="57" spans="1:11" s="62" customFormat="1" ht="27.6" x14ac:dyDescent="0.3">
      <c r="A57" s="43" t="s">
        <v>73</v>
      </c>
      <c r="B57" s="44" t="s">
        <v>134</v>
      </c>
      <c r="C57" s="63">
        <v>222910900</v>
      </c>
      <c r="D57" s="13"/>
      <c r="E57" s="63">
        <f>C57+D57</f>
        <v>222910900</v>
      </c>
      <c r="F57" s="13"/>
      <c r="G57" s="63">
        <f>E57+F57</f>
        <v>222910900</v>
      </c>
      <c r="H57" s="13"/>
      <c r="I57" s="63">
        <f>G57+H57</f>
        <v>222910900</v>
      </c>
      <c r="J57" s="13"/>
      <c r="K57" s="63">
        <v>222910900</v>
      </c>
    </row>
    <row r="58" spans="1:11" s="62" customFormat="1" ht="13.8" x14ac:dyDescent="0.3">
      <c r="A58" s="43" t="s">
        <v>73</v>
      </c>
      <c r="B58" s="44" t="s">
        <v>135</v>
      </c>
      <c r="C58" s="63">
        <v>23979000</v>
      </c>
      <c r="D58" s="13"/>
      <c r="E58" s="63">
        <f t="shared" ref="E58:E60" si="28">C58+D58</f>
        <v>23979000</v>
      </c>
      <c r="F58" s="13"/>
      <c r="G58" s="63">
        <f t="shared" ref="G58:G60" si="29">E58+F58</f>
        <v>23979000</v>
      </c>
      <c r="H58" s="13"/>
      <c r="I58" s="63">
        <f t="shared" ref="I58:I60" si="30">G58+H58</f>
        <v>23979000</v>
      </c>
      <c r="J58" s="13"/>
      <c r="K58" s="63">
        <v>23979000</v>
      </c>
    </row>
    <row r="59" spans="1:11" s="62" customFormat="1" x14ac:dyDescent="0.3">
      <c r="A59" s="3" t="s">
        <v>74</v>
      </c>
      <c r="B59" s="42" t="s">
        <v>136</v>
      </c>
      <c r="C59" s="63">
        <v>60191600</v>
      </c>
      <c r="D59" s="13"/>
      <c r="E59" s="63">
        <f t="shared" si="28"/>
        <v>60191600</v>
      </c>
      <c r="F59" s="13">
        <v>29876000</v>
      </c>
      <c r="G59" s="63">
        <f t="shared" si="29"/>
        <v>90067600</v>
      </c>
      <c r="H59" s="13">
        <v>32741200</v>
      </c>
      <c r="I59" s="63">
        <f t="shared" si="30"/>
        <v>122808800</v>
      </c>
      <c r="J59" s="13"/>
      <c r="K59" s="63">
        <v>122808800</v>
      </c>
    </row>
    <row r="60" spans="1:11" s="62" customFormat="1" ht="26.4" x14ac:dyDescent="0.3">
      <c r="A60" s="3" t="s">
        <v>116</v>
      </c>
      <c r="B60" s="42" t="s">
        <v>137</v>
      </c>
      <c r="C60" s="63">
        <v>12101000</v>
      </c>
      <c r="D60" s="13"/>
      <c r="E60" s="63">
        <f t="shared" si="28"/>
        <v>12101000</v>
      </c>
      <c r="F60" s="13"/>
      <c r="G60" s="63">
        <f t="shared" si="29"/>
        <v>12101000</v>
      </c>
      <c r="H60" s="13"/>
      <c r="I60" s="63">
        <f t="shared" si="30"/>
        <v>12101000</v>
      </c>
      <c r="J60" s="13"/>
      <c r="K60" s="63">
        <v>12101000</v>
      </c>
    </row>
    <row r="61" spans="1:11" s="62" customFormat="1" ht="26.4" x14ac:dyDescent="0.3">
      <c r="A61" s="34"/>
      <c r="B61" s="36" t="s">
        <v>75</v>
      </c>
      <c r="C61" s="35">
        <v>375988300</v>
      </c>
      <c r="D61" s="35">
        <f t="shared" ref="D61:J61" si="31">D63+D64</f>
        <v>0</v>
      </c>
      <c r="E61" s="35">
        <f t="shared" si="31"/>
        <v>375988300</v>
      </c>
      <c r="F61" s="35">
        <f t="shared" si="31"/>
        <v>-2561100</v>
      </c>
      <c r="G61" s="35">
        <f t="shared" si="31"/>
        <v>373427200</v>
      </c>
      <c r="H61" s="35">
        <f t="shared" si="31"/>
        <v>-10247900</v>
      </c>
      <c r="I61" s="35">
        <f t="shared" si="31"/>
        <v>363179300</v>
      </c>
      <c r="J61" s="35">
        <f t="shared" si="31"/>
        <v>3025900</v>
      </c>
      <c r="K61" s="35">
        <v>366205200</v>
      </c>
    </row>
    <row r="62" spans="1:11" s="20" customFormat="1" ht="13.8" x14ac:dyDescent="0.3">
      <c r="A62" s="45"/>
      <c r="B62" s="46" t="s">
        <v>76</v>
      </c>
      <c r="C62" s="5"/>
      <c r="D62" s="5"/>
      <c r="E62" s="5"/>
      <c r="F62" s="5"/>
      <c r="G62" s="5"/>
      <c r="H62" s="5"/>
      <c r="I62" s="5"/>
      <c r="J62" s="5"/>
      <c r="K62" s="5"/>
    </row>
    <row r="63" spans="1:11" s="20" customFormat="1" ht="13.8" x14ac:dyDescent="0.3">
      <c r="A63" s="45"/>
      <c r="B63" s="47" t="s">
        <v>77</v>
      </c>
      <c r="C63" s="9">
        <v>367382900</v>
      </c>
      <c r="D63" s="9">
        <f t="shared" ref="D63:J63" si="32">D66+D79+D89</f>
        <v>0</v>
      </c>
      <c r="E63" s="9">
        <f t="shared" si="32"/>
        <v>367382900</v>
      </c>
      <c r="F63" s="9">
        <f t="shared" si="32"/>
        <v>-3282900</v>
      </c>
      <c r="G63" s="9">
        <f t="shared" si="32"/>
        <v>364100000</v>
      </c>
      <c r="H63" s="9">
        <f t="shared" si="32"/>
        <v>-9649100</v>
      </c>
      <c r="I63" s="9">
        <f t="shared" si="32"/>
        <v>354450900</v>
      </c>
      <c r="J63" s="9">
        <f t="shared" si="32"/>
        <v>3284900</v>
      </c>
      <c r="K63" s="9">
        <v>357735800</v>
      </c>
    </row>
    <row r="64" spans="1:11" s="20" customFormat="1" ht="13.8" x14ac:dyDescent="0.3">
      <c r="A64" s="45"/>
      <c r="B64" s="47" t="s">
        <v>78</v>
      </c>
      <c r="C64" s="9">
        <v>8605400</v>
      </c>
      <c r="D64" s="9">
        <f t="shared" ref="D64:J64" si="33">D75+D85+D104</f>
        <v>0</v>
      </c>
      <c r="E64" s="9">
        <f t="shared" si="33"/>
        <v>8605400</v>
      </c>
      <c r="F64" s="9">
        <f t="shared" si="33"/>
        <v>721800</v>
      </c>
      <c r="G64" s="9">
        <f t="shared" si="33"/>
        <v>9327200</v>
      </c>
      <c r="H64" s="9">
        <f t="shared" si="33"/>
        <v>-598800</v>
      </c>
      <c r="I64" s="9">
        <f t="shared" si="33"/>
        <v>8728400</v>
      </c>
      <c r="J64" s="9">
        <f t="shared" si="33"/>
        <v>-259000</v>
      </c>
      <c r="K64" s="9">
        <v>8469400</v>
      </c>
    </row>
    <row r="65" spans="1:11" s="62" customFormat="1" ht="39.6" x14ac:dyDescent="0.3">
      <c r="A65" s="46"/>
      <c r="B65" s="48" t="s">
        <v>79</v>
      </c>
      <c r="C65" s="8">
        <v>230883200</v>
      </c>
      <c r="D65" s="8">
        <f t="shared" ref="D65:J65" si="34">D66+D75</f>
        <v>0</v>
      </c>
      <c r="E65" s="8">
        <f t="shared" si="34"/>
        <v>230883200</v>
      </c>
      <c r="F65" s="8">
        <f t="shared" si="34"/>
        <v>0</v>
      </c>
      <c r="G65" s="8">
        <f t="shared" si="34"/>
        <v>230883200</v>
      </c>
      <c r="H65" s="8">
        <f t="shared" si="34"/>
        <v>0</v>
      </c>
      <c r="I65" s="8">
        <f t="shared" si="34"/>
        <v>230883200</v>
      </c>
      <c r="J65" s="8">
        <f t="shared" si="34"/>
        <v>296200</v>
      </c>
      <c r="K65" s="8">
        <v>231179400</v>
      </c>
    </row>
    <row r="66" spans="1:11" s="20" customFormat="1" ht="13.8" x14ac:dyDescent="0.3">
      <c r="A66" s="46"/>
      <c r="B66" s="47" t="s">
        <v>77</v>
      </c>
      <c r="C66" s="9">
        <v>228220000</v>
      </c>
      <c r="D66" s="9">
        <f t="shared" ref="D66:J66" si="35">D68+D69+D70+D71+D72+D73+D74</f>
        <v>0</v>
      </c>
      <c r="E66" s="9">
        <f t="shared" si="35"/>
        <v>228220000</v>
      </c>
      <c r="F66" s="9">
        <f t="shared" si="35"/>
        <v>0</v>
      </c>
      <c r="G66" s="9">
        <f t="shared" si="35"/>
        <v>228220000</v>
      </c>
      <c r="H66" s="9">
        <f t="shared" si="35"/>
        <v>0</v>
      </c>
      <c r="I66" s="9">
        <f t="shared" si="35"/>
        <v>228220000</v>
      </c>
      <c r="J66" s="9">
        <f t="shared" si="35"/>
        <v>555200</v>
      </c>
      <c r="K66" s="9">
        <v>228775200</v>
      </c>
    </row>
    <row r="67" spans="1:11" s="62" customFormat="1" x14ac:dyDescent="0.3">
      <c r="A67" s="46"/>
      <c r="B67" s="46" t="s">
        <v>76</v>
      </c>
      <c r="C67" s="49"/>
      <c r="D67" s="49"/>
      <c r="E67" s="49"/>
      <c r="F67" s="49"/>
      <c r="G67" s="49"/>
      <c r="H67" s="49"/>
      <c r="I67" s="49"/>
      <c r="J67" s="49"/>
      <c r="K67" s="49"/>
    </row>
    <row r="68" spans="1:11" s="62" customFormat="1" x14ac:dyDescent="0.3">
      <c r="A68" s="24" t="s">
        <v>117</v>
      </c>
      <c r="B68" s="21" t="s">
        <v>131</v>
      </c>
      <c r="C68" s="63">
        <v>543000</v>
      </c>
      <c r="D68" s="13"/>
      <c r="E68" s="63">
        <f>C68+D68</f>
        <v>543000</v>
      </c>
      <c r="F68" s="13"/>
      <c r="G68" s="63">
        <f>E68+F68</f>
        <v>543000</v>
      </c>
      <c r="H68" s="13"/>
      <c r="I68" s="63">
        <f>G68+H68</f>
        <v>543000</v>
      </c>
      <c r="J68" s="13">
        <f>-5000+181900</f>
        <v>176900</v>
      </c>
      <c r="K68" s="63">
        <v>719900</v>
      </c>
    </row>
    <row r="69" spans="1:11" s="62" customFormat="1" ht="26.4" x14ac:dyDescent="0.3">
      <c r="A69" s="3" t="s">
        <v>81</v>
      </c>
      <c r="B69" s="21" t="s">
        <v>179</v>
      </c>
      <c r="C69" s="63">
        <v>400000</v>
      </c>
      <c r="D69" s="13"/>
      <c r="E69" s="63">
        <f t="shared" ref="E69:E74" si="36">C69+D69</f>
        <v>400000</v>
      </c>
      <c r="F69" s="13"/>
      <c r="G69" s="63">
        <f t="shared" ref="G69:G74" si="37">E69+F69</f>
        <v>400000</v>
      </c>
      <c r="H69" s="13"/>
      <c r="I69" s="63">
        <f t="shared" ref="I69:I74" si="38">G69+H69</f>
        <v>400000</v>
      </c>
      <c r="J69" s="13">
        <v>378300</v>
      </c>
      <c r="K69" s="63">
        <v>778300</v>
      </c>
    </row>
    <row r="70" spans="1:11" s="62" customFormat="1" ht="26.4" x14ac:dyDescent="0.3">
      <c r="A70" s="3" t="s">
        <v>82</v>
      </c>
      <c r="B70" s="21" t="s">
        <v>180</v>
      </c>
      <c r="C70" s="63">
        <v>18608000</v>
      </c>
      <c r="D70" s="13"/>
      <c r="E70" s="63">
        <f t="shared" si="36"/>
        <v>18608000</v>
      </c>
      <c r="F70" s="13"/>
      <c r="G70" s="63">
        <f t="shared" si="37"/>
        <v>18608000</v>
      </c>
      <c r="H70" s="13"/>
      <c r="I70" s="63">
        <f t="shared" si="38"/>
        <v>18608000</v>
      </c>
      <c r="J70" s="13"/>
      <c r="K70" s="63">
        <v>18608000</v>
      </c>
    </row>
    <row r="71" spans="1:11" s="62" customFormat="1" x14ac:dyDescent="0.3">
      <c r="A71" s="3" t="s">
        <v>87</v>
      </c>
      <c r="B71" s="21" t="s">
        <v>181</v>
      </c>
      <c r="C71" s="63">
        <v>193016000</v>
      </c>
      <c r="D71" s="13"/>
      <c r="E71" s="63">
        <f t="shared" si="36"/>
        <v>193016000</v>
      </c>
      <c r="F71" s="13"/>
      <c r="G71" s="63">
        <f t="shared" si="37"/>
        <v>193016000</v>
      </c>
      <c r="H71" s="13"/>
      <c r="I71" s="63">
        <f t="shared" si="38"/>
        <v>193016000</v>
      </c>
      <c r="J71" s="13"/>
      <c r="K71" s="63">
        <v>193016000</v>
      </c>
    </row>
    <row r="72" spans="1:11" s="22" customFormat="1" ht="17.25" customHeight="1" x14ac:dyDescent="0.3">
      <c r="A72" s="3" t="s">
        <v>104</v>
      </c>
      <c r="B72" s="21" t="s">
        <v>84</v>
      </c>
      <c r="C72" s="63">
        <v>720000</v>
      </c>
      <c r="D72" s="13"/>
      <c r="E72" s="63">
        <f t="shared" si="36"/>
        <v>720000</v>
      </c>
      <c r="F72" s="13"/>
      <c r="G72" s="63">
        <f t="shared" si="37"/>
        <v>720000</v>
      </c>
      <c r="H72" s="13"/>
      <c r="I72" s="63">
        <f t="shared" si="38"/>
        <v>720000</v>
      </c>
      <c r="J72" s="13"/>
      <c r="K72" s="63">
        <v>720000</v>
      </c>
    </row>
    <row r="73" spans="1:11" s="62" customFormat="1" x14ac:dyDescent="0.3">
      <c r="A73" s="3" t="s">
        <v>106</v>
      </c>
      <c r="B73" s="21" t="s">
        <v>182</v>
      </c>
      <c r="C73" s="63">
        <v>3088000</v>
      </c>
      <c r="D73" s="13"/>
      <c r="E73" s="63">
        <f t="shared" si="36"/>
        <v>3088000</v>
      </c>
      <c r="F73" s="13"/>
      <c r="G73" s="63">
        <f t="shared" si="37"/>
        <v>3088000</v>
      </c>
      <c r="H73" s="13"/>
      <c r="I73" s="63">
        <f t="shared" si="38"/>
        <v>3088000</v>
      </c>
      <c r="J73" s="13"/>
      <c r="K73" s="63">
        <v>3088000</v>
      </c>
    </row>
    <row r="74" spans="1:11" s="62" customFormat="1" ht="52.8" x14ac:dyDescent="0.3">
      <c r="A74" s="3" t="s">
        <v>88</v>
      </c>
      <c r="B74" s="21" t="s">
        <v>183</v>
      </c>
      <c r="C74" s="63">
        <v>11845000</v>
      </c>
      <c r="D74" s="13"/>
      <c r="E74" s="63">
        <f t="shared" si="36"/>
        <v>11845000</v>
      </c>
      <c r="F74" s="13"/>
      <c r="G74" s="63">
        <f t="shared" si="37"/>
        <v>11845000</v>
      </c>
      <c r="H74" s="13"/>
      <c r="I74" s="63">
        <f t="shared" si="38"/>
        <v>11845000</v>
      </c>
      <c r="J74" s="13"/>
      <c r="K74" s="63">
        <v>11845000</v>
      </c>
    </row>
    <row r="75" spans="1:11" s="20" customFormat="1" ht="13.8" x14ac:dyDescent="0.3">
      <c r="A75" s="46"/>
      <c r="B75" s="47" t="s">
        <v>78</v>
      </c>
      <c r="C75" s="10">
        <v>2663200</v>
      </c>
      <c r="D75" s="10">
        <f t="shared" ref="D75:J75" si="39">D76+D77</f>
        <v>0</v>
      </c>
      <c r="E75" s="10">
        <f t="shared" si="39"/>
        <v>2663200</v>
      </c>
      <c r="F75" s="10">
        <f t="shared" si="39"/>
        <v>0</v>
      </c>
      <c r="G75" s="10">
        <f t="shared" si="39"/>
        <v>2663200</v>
      </c>
      <c r="H75" s="10">
        <f t="shared" si="39"/>
        <v>0</v>
      </c>
      <c r="I75" s="10">
        <f t="shared" si="39"/>
        <v>2663200</v>
      </c>
      <c r="J75" s="10">
        <f t="shared" si="39"/>
        <v>-259000</v>
      </c>
      <c r="K75" s="10">
        <v>2404200</v>
      </c>
    </row>
    <row r="76" spans="1:11" s="20" customFormat="1" ht="26.4" x14ac:dyDescent="0.3">
      <c r="A76" s="24" t="s">
        <v>89</v>
      </c>
      <c r="B76" s="21" t="s">
        <v>132</v>
      </c>
      <c r="C76" s="63">
        <v>239700</v>
      </c>
      <c r="D76" s="13"/>
      <c r="E76" s="63">
        <f>C76+D76</f>
        <v>239700</v>
      </c>
      <c r="F76" s="13"/>
      <c r="G76" s="63">
        <f>E76+F76</f>
        <v>239700</v>
      </c>
      <c r="H76" s="13"/>
      <c r="I76" s="63">
        <f>G76+H76</f>
        <v>239700</v>
      </c>
      <c r="J76" s="13"/>
      <c r="K76" s="63">
        <v>239700</v>
      </c>
    </row>
    <row r="77" spans="1:11" s="20" customFormat="1" x14ac:dyDescent="0.3">
      <c r="A77" s="24" t="s">
        <v>169</v>
      </c>
      <c r="B77" s="21" t="s">
        <v>131</v>
      </c>
      <c r="C77" s="63">
        <v>2423500</v>
      </c>
      <c r="D77" s="13"/>
      <c r="E77" s="63">
        <f>C77+D77</f>
        <v>2423500</v>
      </c>
      <c r="F77" s="13"/>
      <c r="G77" s="63">
        <f>E77+F77</f>
        <v>2423500</v>
      </c>
      <c r="H77" s="13"/>
      <c r="I77" s="63">
        <f>G77+H77</f>
        <v>2423500</v>
      </c>
      <c r="J77" s="13">
        <v>-259000</v>
      </c>
      <c r="K77" s="63">
        <v>2164500</v>
      </c>
    </row>
    <row r="78" spans="1:11" s="62" customFormat="1" ht="39.6" x14ac:dyDescent="0.3">
      <c r="A78" s="24"/>
      <c r="B78" s="48" t="s">
        <v>90</v>
      </c>
      <c r="C78" s="35">
        <v>90681400</v>
      </c>
      <c r="D78" s="35">
        <f t="shared" ref="D78:J78" si="40">D85+D79</f>
        <v>0</v>
      </c>
      <c r="E78" s="35">
        <f t="shared" si="40"/>
        <v>90681400</v>
      </c>
      <c r="F78" s="35">
        <f t="shared" si="40"/>
        <v>-3208000</v>
      </c>
      <c r="G78" s="35">
        <f t="shared" si="40"/>
        <v>87473400</v>
      </c>
      <c r="H78" s="35">
        <f t="shared" si="40"/>
        <v>-9649100</v>
      </c>
      <c r="I78" s="35">
        <f t="shared" si="40"/>
        <v>77824300</v>
      </c>
      <c r="J78" s="35">
        <f t="shared" si="40"/>
        <v>0</v>
      </c>
      <c r="K78" s="35">
        <v>77824300</v>
      </c>
    </row>
    <row r="79" spans="1:11" s="62" customFormat="1" ht="13.8" x14ac:dyDescent="0.3">
      <c r="A79" s="24"/>
      <c r="B79" s="47" t="s">
        <v>77</v>
      </c>
      <c r="C79" s="9">
        <v>90681400</v>
      </c>
      <c r="D79" s="9">
        <f t="shared" ref="D79:J79" si="41">D81+D82+D83+D84</f>
        <v>0</v>
      </c>
      <c r="E79" s="9">
        <f t="shared" si="41"/>
        <v>90681400</v>
      </c>
      <c r="F79" s="9">
        <f t="shared" si="41"/>
        <v>-3208000</v>
      </c>
      <c r="G79" s="9">
        <f t="shared" si="41"/>
        <v>87473400</v>
      </c>
      <c r="H79" s="9">
        <f t="shared" si="41"/>
        <v>-9649100</v>
      </c>
      <c r="I79" s="9">
        <f t="shared" si="41"/>
        <v>77824300</v>
      </c>
      <c r="J79" s="9">
        <f t="shared" si="41"/>
        <v>0</v>
      </c>
      <c r="K79" s="9">
        <v>77824300</v>
      </c>
    </row>
    <row r="80" spans="1:11" s="62" customFormat="1" x14ac:dyDescent="0.3">
      <c r="A80" s="24"/>
      <c r="B80" s="46" t="s">
        <v>76</v>
      </c>
      <c r="C80" s="49"/>
      <c r="D80" s="49"/>
      <c r="E80" s="49"/>
      <c r="F80" s="49"/>
      <c r="G80" s="49"/>
      <c r="H80" s="49"/>
      <c r="I80" s="49"/>
      <c r="J80" s="49"/>
      <c r="K80" s="49"/>
    </row>
    <row r="81" spans="1:11" s="62" customFormat="1" ht="39.6" x14ac:dyDescent="0.3">
      <c r="A81" s="3" t="s">
        <v>118</v>
      </c>
      <c r="B81" s="21" t="s">
        <v>126</v>
      </c>
      <c r="C81" s="63">
        <v>83489200</v>
      </c>
      <c r="D81" s="13"/>
      <c r="E81" s="63">
        <f>C81+D81</f>
        <v>83489200</v>
      </c>
      <c r="F81" s="13">
        <v>-3208000</v>
      </c>
      <c r="G81" s="63">
        <f>E81+F81</f>
        <v>80281200</v>
      </c>
      <c r="H81" s="13">
        <f>-2003000-8000000</f>
        <v>-10003000</v>
      </c>
      <c r="I81" s="63">
        <f>G81+H81</f>
        <v>70278200</v>
      </c>
      <c r="J81" s="13"/>
      <c r="K81" s="63">
        <v>70278200</v>
      </c>
    </row>
    <row r="82" spans="1:11" s="62" customFormat="1" x14ac:dyDescent="0.3">
      <c r="A82" s="3" t="s">
        <v>91</v>
      </c>
      <c r="B82" s="21" t="s">
        <v>184</v>
      </c>
      <c r="C82" s="63">
        <v>1336200</v>
      </c>
      <c r="D82" s="13"/>
      <c r="E82" s="63">
        <f t="shared" ref="E82:E84" si="42">C82+D82</f>
        <v>1336200</v>
      </c>
      <c r="F82" s="13"/>
      <c r="G82" s="63">
        <f t="shared" ref="G82:G84" si="43">E82+F82</f>
        <v>1336200</v>
      </c>
      <c r="H82" s="13">
        <v>353900</v>
      </c>
      <c r="I82" s="63">
        <f t="shared" ref="I82:I84" si="44">G82+H82</f>
        <v>1690100</v>
      </c>
      <c r="J82" s="13"/>
      <c r="K82" s="63">
        <v>1690100</v>
      </c>
    </row>
    <row r="83" spans="1:11" s="62" customFormat="1" ht="26.4" x14ac:dyDescent="0.3">
      <c r="A83" s="3" t="s">
        <v>92</v>
      </c>
      <c r="B83" s="21" t="s">
        <v>185</v>
      </c>
      <c r="C83" s="63">
        <v>5856000</v>
      </c>
      <c r="D83" s="13"/>
      <c r="E83" s="63">
        <f t="shared" si="42"/>
        <v>5856000</v>
      </c>
      <c r="F83" s="13"/>
      <c r="G83" s="63">
        <f t="shared" si="43"/>
        <v>5856000</v>
      </c>
      <c r="H83" s="13"/>
      <c r="I83" s="63">
        <f t="shared" si="44"/>
        <v>5856000</v>
      </c>
      <c r="J83" s="13"/>
      <c r="K83" s="63">
        <v>5856000</v>
      </c>
    </row>
    <row r="84" spans="1:11" s="22" customFormat="1" ht="39.6" x14ac:dyDescent="0.3">
      <c r="A84" s="3" t="s">
        <v>93</v>
      </c>
      <c r="B84" s="21" t="s">
        <v>133</v>
      </c>
      <c r="C84" s="63">
        <v>0</v>
      </c>
      <c r="D84" s="13">
        <v>0</v>
      </c>
      <c r="E84" s="63">
        <f t="shared" si="42"/>
        <v>0</v>
      </c>
      <c r="F84" s="13">
        <v>0</v>
      </c>
      <c r="G84" s="63">
        <f t="shared" si="43"/>
        <v>0</v>
      </c>
      <c r="H84" s="13"/>
      <c r="I84" s="63">
        <f t="shared" si="44"/>
        <v>0</v>
      </c>
      <c r="J84" s="13"/>
      <c r="K84" s="63">
        <v>0</v>
      </c>
    </row>
    <row r="85" spans="1:11" s="62" customFormat="1" ht="13.8" x14ac:dyDescent="0.3">
      <c r="A85" s="24"/>
      <c r="B85" s="47" t="s">
        <v>78</v>
      </c>
      <c r="C85" s="9">
        <v>0</v>
      </c>
      <c r="D85" s="9">
        <f t="shared" ref="D85:J85" si="45">D87</f>
        <v>0</v>
      </c>
      <c r="E85" s="9">
        <f t="shared" si="45"/>
        <v>0</v>
      </c>
      <c r="F85" s="9">
        <f t="shared" si="45"/>
        <v>0</v>
      </c>
      <c r="G85" s="9">
        <f t="shared" si="45"/>
        <v>0</v>
      </c>
      <c r="H85" s="9">
        <f t="shared" si="45"/>
        <v>0</v>
      </c>
      <c r="I85" s="9">
        <f t="shared" si="45"/>
        <v>0</v>
      </c>
      <c r="J85" s="9">
        <f t="shared" si="45"/>
        <v>0</v>
      </c>
      <c r="K85" s="9">
        <v>0</v>
      </c>
    </row>
    <row r="86" spans="1:11" s="62" customFormat="1" x14ac:dyDescent="0.3">
      <c r="A86" s="24"/>
      <c r="B86" s="46" t="s">
        <v>76</v>
      </c>
      <c r="C86" s="35"/>
      <c r="D86" s="35"/>
      <c r="E86" s="35"/>
      <c r="F86" s="35"/>
      <c r="G86" s="35"/>
      <c r="H86" s="35"/>
      <c r="I86" s="35"/>
      <c r="J86" s="35"/>
      <c r="K86" s="35"/>
    </row>
    <row r="87" spans="1:11" s="62" customFormat="1" ht="39.6" x14ac:dyDescent="0.3">
      <c r="A87" s="3" t="s">
        <v>113</v>
      </c>
      <c r="B87" s="21" t="s">
        <v>133</v>
      </c>
      <c r="C87" s="63">
        <v>0</v>
      </c>
      <c r="D87" s="16">
        <v>0</v>
      </c>
      <c r="E87" s="63">
        <f>C87+D87</f>
        <v>0</v>
      </c>
      <c r="F87" s="16">
        <v>0</v>
      </c>
      <c r="G87" s="63">
        <f>E87+F87</f>
        <v>0</v>
      </c>
      <c r="H87" s="16"/>
      <c r="I87" s="63">
        <f>G87+H87</f>
        <v>0</v>
      </c>
      <c r="J87" s="16"/>
      <c r="K87" s="63">
        <v>0</v>
      </c>
    </row>
    <row r="88" spans="1:11" s="62" customFormat="1" ht="39.6" x14ac:dyDescent="0.3">
      <c r="A88" s="3"/>
      <c r="B88" s="48" t="s">
        <v>146</v>
      </c>
      <c r="C88" s="50">
        <v>54423700</v>
      </c>
      <c r="D88" s="50">
        <f t="shared" ref="D88:J88" si="46">D89+D104</f>
        <v>0</v>
      </c>
      <c r="E88" s="50">
        <f t="shared" si="46"/>
        <v>54423700</v>
      </c>
      <c r="F88" s="50">
        <f t="shared" si="46"/>
        <v>646900</v>
      </c>
      <c r="G88" s="50">
        <f t="shared" si="46"/>
        <v>55070600</v>
      </c>
      <c r="H88" s="50">
        <f t="shared" si="46"/>
        <v>-598800</v>
      </c>
      <c r="I88" s="50">
        <f t="shared" si="46"/>
        <v>54471800</v>
      </c>
      <c r="J88" s="50">
        <f t="shared" si="46"/>
        <v>2729700</v>
      </c>
      <c r="K88" s="50">
        <v>57201500</v>
      </c>
    </row>
    <row r="89" spans="1:11" s="62" customFormat="1" ht="13.8" x14ac:dyDescent="0.3">
      <c r="A89" s="3"/>
      <c r="B89" s="47" t="s">
        <v>77</v>
      </c>
      <c r="C89" s="9">
        <v>48481500</v>
      </c>
      <c r="D89" s="9">
        <f t="shared" ref="D89:J89" si="47">D91+D92+D93+D94+D95+D96+D97+D98+D99+D100+D101+D102+D103</f>
        <v>0</v>
      </c>
      <c r="E89" s="9">
        <f t="shared" si="47"/>
        <v>48481500</v>
      </c>
      <c r="F89" s="9">
        <f t="shared" si="47"/>
        <v>-74900</v>
      </c>
      <c r="G89" s="9">
        <f t="shared" si="47"/>
        <v>48406600</v>
      </c>
      <c r="H89" s="9">
        <f t="shared" si="47"/>
        <v>0</v>
      </c>
      <c r="I89" s="9">
        <f t="shared" si="47"/>
        <v>48406600</v>
      </c>
      <c r="J89" s="9">
        <f t="shared" si="47"/>
        <v>2729700</v>
      </c>
      <c r="K89" s="9">
        <v>51136300</v>
      </c>
    </row>
    <row r="90" spans="1:11" s="62" customFormat="1" x14ac:dyDescent="0.3">
      <c r="A90" s="3"/>
      <c r="B90" s="46" t="s">
        <v>76</v>
      </c>
      <c r="C90" s="49"/>
      <c r="D90" s="49"/>
      <c r="E90" s="49"/>
      <c r="F90" s="49"/>
      <c r="G90" s="49"/>
      <c r="H90" s="49"/>
      <c r="I90" s="49"/>
      <c r="J90" s="49"/>
      <c r="K90" s="49"/>
    </row>
    <row r="91" spans="1:11" s="62" customFormat="1" ht="39.6" x14ac:dyDescent="0.3">
      <c r="A91" s="3" t="s">
        <v>94</v>
      </c>
      <c r="B91" s="21" t="s">
        <v>190</v>
      </c>
      <c r="C91" s="63">
        <v>2642000</v>
      </c>
      <c r="D91" s="13"/>
      <c r="E91" s="63">
        <f>C91+D91</f>
        <v>2642000</v>
      </c>
      <c r="F91" s="13">
        <v>-74900</v>
      </c>
      <c r="G91" s="63">
        <f>E91+F91</f>
        <v>2567100</v>
      </c>
      <c r="H91" s="13"/>
      <c r="I91" s="63">
        <f>G91+H91</f>
        <v>2567100</v>
      </c>
      <c r="J91" s="13">
        <f>541000-64000</f>
        <v>477000</v>
      </c>
      <c r="K91" s="63">
        <v>3044100</v>
      </c>
    </row>
    <row r="92" spans="1:11" s="62" customFormat="1" ht="66" x14ac:dyDescent="0.3">
      <c r="A92" s="3" t="s">
        <v>80</v>
      </c>
      <c r="B92" s="21" t="s">
        <v>178</v>
      </c>
      <c r="C92" s="63">
        <v>28290300</v>
      </c>
      <c r="D92" s="63"/>
      <c r="E92" s="63">
        <f>C92+D92</f>
        <v>28290300</v>
      </c>
      <c r="F92" s="63"/>
      <c r="G92" s="63">
        <f>E92+F92</f>
        <v>28290300</v>
      </c>
      <c r="H92" s="63"/>
      <c r="I92" s="63">
        <f>G92+H92</f>
        <v>28290300</v>
      </c>
      <c r="J92" s="63">
        <f>2000000+1043000</f>
        <v>3043000</v>
      </c>
      <c r="K92" s="63">
        <v>31333300</v>
      </c>
    </row>
    <row r="93" spans="1:11" s="62" customFormat="1" x14ac:dyDescent="0.3">
      <c r="A93" s="24" t="s">
        <v>85</v>
      </c>
      <c r="B93" s="21" t="s">
        <v>86</v>
      </c>
      <c r="C93" s="63">
        <v>6020200</v>
      </c>
      <c r="D93" s="13"/>
      <c r="E93" s="63">
        <f>C93+D93</f>
        <v>6020200</v>
      </c>
      <c r="F93" s="13"/>
      <c r="G93" s="63">
        <f>E93+F93</f>
        <v>6020200</v>
      </c>
      <c r="H93" s="13"/>
      <c r="I93" s="63">
        <f>G93+H93</f>
        <v>6020200</v>
      </c>
      <c r="J93" s="13"/>
      <c r="K93" s="63">
        <v>6020200</v>
      </c>
    </row>
    <row r="94" spans="1:11" s="62" customFormat="1" ht="39.6" x14ac:dyDescent="0.3">
      <c r="A94" s="3" t="s">
        <v>83</v>
      </c>
      <c r="B94" s="21" t="s">
        <v>130</v>
      </c>
      <c r="C94" s="63">
        <v>0</v>
      </c>
      <c r="D94" s="13"/>
      <c r="E94" s="63">
        <f>C94+D94</f>
        <v>0</v>
      </c>
      <c r="F94" s="13"/>
      <c r="G94" s="63">
        <f>E94+F94</f>
        <v>0</v>
      </c>
      <c r="H94" s="13"/>
      <c r="I94" s="63">
        <f>G94+H94</f>
        <v>0</v>
      </c>
      <c r="J94" s="13"/>
      <c r="K94" s="63">
        <v>0</v>
      </c>
    </row>
    <row r="95" spans="1:11" s="62" customFormat="1" ht="39.6" x14ac:dyDescent="0.3">
      <c r="A95" s="3" t="s">
        <v>173</v>
      </c>
      <c r="B95" s="21" t="s">
        <v>172</v>
      </c>
      <c r="C95" s="63">
        <v>2627500</v>
      </c>
      <c r="D95" s="13"/>
      <c r="E95" s="63">
        <f t="shared" ref="E95" si="48">C95+D95</f>
        <v>2627500</v>
      </c>
      <c r="F95" s="13"/>
      <c r="G95" s="63">
        <f t="shared" ref="G95" si="49">E95+F95</f>
        <v>2627500</v>
      </c>
      <c r="H95" s="13"/>
      <c r="I95" s="63">
        <f t="shared" ref="I95" si="50">G95+H95</f>
        <v>2627500</v>
      </c>
      <c r="J95" s="13">
        <f>1360000-1360000</f>
        <v>0</v>
      </c>
      <c r="K95" s="63">
        <v>2627500</v>
      </c>
    </row>
    <row r="96" spans="1:11" s="22" customFormat="1" ht="26.4" x14ac:dyDescent="0.3">
      <c r="A96" s="3" t="s">
        <v>96</v>
      </c>
      <c r="B96" s="21" t="s">
        <v>186</v>
      </c>
      <c r="C96" s="63">
        <v>920600</v>
      </c>
      <c r="D96" s="13"/>
      <c r="E96" s="63">
        <f>C96+D96</f>
        <v>920600</v>
      </c>
      <c r="F96" s="13"/>
      <c r="G96" s="63">
        <f>E96+F96</f>
        <v>920600</v>
      </c>
      <c r="H96" s="13"/>
      <c r="I96" s="63">
        <f>G96+H96</f>
        <v>920600</v>
      </c>
      <c r="J96" s="13"/>
      <c r="K96" s="63">
        <v>920600</v>
      </c>
    </row>
    <row r="97" spans="1:11" s="62" customFormat="1" ht="26.4" x14ac:dyDescent="0.3">
      <c r="A97" s="3" t="s">
        <v>95</v>
      </c>
      <c r="B97" s="21" t="s">
        <v>187</v>
      </c>
      <c r="C97" s="63">
        <v>3515600</v>
      </c>
      <c r="D97" s="63"/>
      <c r="E97" s="63">
        <f t="shared" ref="E97:E103" si="51">C97+D97</f>
        <v>3515600</v>
      </c>
      <c r="F97" s="63"/>
      <c r="G97" s="63">
        <f t="shared" ref="G97:G103" si="52">E97+F97</f>
        <v>3515600</v>
      </c>
      <c r="H97" s="63"/>
      <c r="I97" s="63">
        <f t="shared" ref="I97:I103" si="53">G97+H97</f>
        <v>3515600</v>
      </c>
      <c r="J97" s="63"/>
      <c r="K97" s="63">
        <v>3515600</v>
      </c>
    </row>
    <row r="98" spans="1:11" s="62" customFormat="1" ht="26.4" x14ac:dyDescent="0.3">
      <c r="A98" s="24" t="s">
        <v>118</v>
      </c>
      <c r="B98" s="21" t="s">
        <v>127</v>
      </c>
      <c r="C98" s="63">
        <v>1471400</v>
      </c>
      <c r="D98" s="13"/>
      <c r="E98" s="63">
        <f t="shared" si="51"/>
        <v>1471400</v>
      </c>
      <c r="F98" s="13"/>
      <c r="G98" s="63">
        <f t="shared" si="52"/>
        <v>1471400</v>
      </c>
      <c r="H98" s="13"/>
      <c r="I98" s="63">
        <f t="shared" si="53"/>
        <v>1471400</v>
      </c>
      <c r="J98" s="13">
        <v>-300000</v>
      </c>
      <c r="K98" s="63">
        <v>1171400</v>
      </c>
    </row>
    <row r="99" spans="1:11" s="62" customFormat="1" x14ac:dyDescent="0.3">
      <c r="A99" s="24" t="s">
        <v>97</v>
      </c>
      <c r="B99" s="21" t="s">
        <v>143</v>
      </c>
      <c r="C99" s="63">
        <v>1561000</v>
      </c>
      <c r="D99" s="63"/>
      <c r="E99" s="63">
        <f t="shared" si="51"/>
        <v>1561000</v>
      </c>
      <c r="F99" s="63"/>
      <c r="G99" s="63">
        <f t="shared" si="52"/>
        <v>1561000</v>
      </c>
      <c r="H99" s="63"/>
      <c r="I99" s="63">
        <f t="shared" si="53"/>
        <v>1561000</v>
      </c>
      <c r="J99" s="63"/>
      <c r="K99" s="63">
        <v>1561000</v>
      </c>
    </row>
    <row r="100" spans="1:11" s="62" customFormat="1" ht="26.4" x14ac:dyDescent="0.3">
      <c r="A100" s="24" t="s">
        <v>144</v>
      </c>
      <c r="B100" s="21" t="s">
        <v>110</v>
      </c>
      <c r="C100" s="63">
        <v>655700</v>
      </c>
      <c r="D100" s="13"/>
      <c r="E100" s="63">
        <f t="shared" si="51"/>
        <v>655700</v>
      </c>
      <c r="F100" s="13"/>
      <c r="G100" s="63">
        <f t="shared" si="52"/>
        <v>655700</v>
      </c>
      <c r="H100" s="13"/>
      <c r="I100" s="63">
        <f t="shared" si="53"/>
        <v>655700</v>
      </c>
      <c r="J100" s="13"/>
      <c r="K100" s="63">
        <v>655700</v>
      </c>
    </row>
    <row r="101" spans="1:11" s="62" customFormat="1" ht="39.6" x14ac:dyDescent="0.3">
      <c r="A101" s="24" t="s">
        <v>145</v>
      </c>
      <c r="B101" s="21" t="s">
        <v>112</v>
      </c>
      <c r="C101" s="63">
        <v>81400</v>
      </c>
      <c r="D101" s="13"/>
      <c r="E101" s="63">
        <f t="shared" si="51"/>
        <v>81400</v>
      </c>
      <c r="F101" s="13"/>
      <c r="G101" s="63">
        <f t="shared" si="52"/>
        <v>81400</v>
      </c>
      <c r="H101" s="13"/>
      <c r="I101" s="63">
        <f t="shared" si="53"/>
        <v>81400</v>
      </c>
      <c r="J101" s="13"/>
      <c r="K101" s="63">
        <v>81400</v>
      </c>
    </row>
    <row r="102" spans="1:11" s="62" customFormat="1" ht="39.6" x14ac:dyDescent="0.3">
      <c r="A102" s="24" t="s">
        <v>118</v>
      </c>
      <c r="B102" s="21" t="s">
        <v>125</v>
      </c>
      <c r="C102" s="63">
        <v>490300</v>
      </c>
      <c r="D102" s="13"/>
      <c r="E102" s="63">
        <f t="shared" si="51"/>
        <v>490300</v>
      </c>
      <c r="F102" s="13"/>
      <c r="G102" s="63">
        <f t="shared" si="52"/>
        <v>490300</v>
      </c>
      <c r="H102" s="13"/>
      <c r="I102" s="63">
        <f t="shared" si="53"/>
        <v>490300</v>
      </c>
      <c r="J102" s="13">
        <v>-490300</v>
      </c>
      <c r="K102" s="63">
        <v>0</v>
      </c>
    </row>
    <row r="103" spans="1:11" s="62" customFormat="1" ht="39.6" x14ac:dyDescent="0.3">
      <c r="A103" s="24" t="s">
        <v>118</v>
      </c>
      <c r="B103" s="21" t="s">
        <v>171</v>
      </c>
      <c r="C103" s="63">
        <v>205500</v>
      </c>
      <c r="D103" s="13"/>
      <c r="E103" s="63">
        <f t="shared" si="51"/>
        <v>205500</v>
      </c>
      <c r="F103" s="13"/>
      <c r="G103" s="63">
        <f t="shared" si="52"/>
        <v>205500</v>
      </c>
      <c r="H103" s="13"/>
      <c r="I103" s="63">
        <f t="shared" si="53"/>
        <v>205500</v>
      </c>
      <c r="J103" s="13"/>
      <c r="K103" s="63">
        <v>205500</v>
      </c>
    </row>
    <row r="104" spans="1:11" s="62" customFormat="1" ht="13.8" x14ac:dyDescent="0.3">
      <c r="A104" s="24"/>
      <c r="B104" s="47" t="s">
        <v>78</v>
      </c>
      <c r="C104" s="9">
        <v>5942200</v>
      </c>
      <c r="D104" s="9">
        <f t="shared" ref="D104:J104" si="54">D106+D108+D107+D109</f>
        <v>0</v>
      </c>
      <c r="E104" s="9">
        <f t="shared" si="54"/>
        <v>5942200</v>
      </c>
      <c r="F104" s="9">
        <f t="shared" si="54"/>
        <v>721800</v>
      </c>
      <c r="G104" s="9">
        <f t="shared" si="54"/>
        <v>6664000</v>
      </c>
      <c r="H104" s="9">
        <f t="shared" si="54"/>
        <v>-598800</v>
      </c>
      <c r="I104" s="9">
        <f t="shared" si="54"/>
        <v>6065200</v>
      </c>
      <c r="J104" s="9">
        <f t="shared" si="54"/>
        <v>0</v>
      </c>
      <c r="K104" s="9">
        <v>6065200</v>
      </c>
    </row>
    <row r="105" spans="1:11" s="62" customFormat="1" x14ac:dyDescent="0.3">
      <c r="A105" s="24"/>
      <c r="B105" s="46" t="s">
        <v>76</v>
      </c>
      <c r="C105" s="49"/>
      <c r="D105" s="49"/>
      <c r="E105" s="49"/>
      <c r="F105" s="49"/>
      <c r="G105" s="49"/>
      <c r="H105" s="49"/>
      <c r="I105" s="49"/>
      <c r="J105" s="49"/>
      <c r="K105" s="49"/>
    </row>
    <row r="106" spans="1:11" s="62" customFormat="1" ht="26.4" x14ac:dyDescent="0.3">
      <c r="A106" s="3" t="s">
        <v>98</v>
      </c>
      <c r="B106" s="21" t="s">
        <v>186</v>
      </c>
      <c r="C106" s="63">
        <v>2081000</v>
      </c>
      <c r="D106" s="13"/>
      <c r="E106" s="63">
        <f>C106+D106</f>
        <v>2081000</v>
      </c>
      <c r="F106" s="13"/>
      <c r="G106" s="63">
        <f>E106+F106</f>
        <v>2081000</v>
      </c>
      <c r="H106" s="13">
        <v>123000</v>
      </c>
      <c r="I106" s="63">
        <f>G106+H106</f>
        <v>2204000</v>
      </c>
      <c r="J106" s="13"/>
      <c r="K106" s="63">
        <v>2204000</v>
      </c>
    </row>
    <row r="107" spans="1:11" s="62" customFormat="1" ht="39.6" x14ac:dyDescent="0.3">
      <c r="A107" s="24" t="s">
        <v>109</v>
      </c>
      <c r="B107" s="21" t="s">
        <v>129</v>
      </c>
      <c r="C107" s="63">
        <v>5800</v>
      </c>
      <c r="D107" s="13"/>
      <c r="E107" s="63">
        <f t="shared" ref="E107:E109" si="55">C107+D107</f>
        <v>5800</v>
      </c>
      <c r="F107" s="13"/>
      <c r="G107" s="63">
        <f t="shared" ref="G107:G109" si="56">E107+F107</f>
        <v>5800</v>
      </c>
      <c r="H107" s="13"/>
      <c r="I107" s="63">
        <f t="shared" ref="I107:I109" si="57">G107+H107</f>
        <v>5800</v>
      </c>
      <c r="J107" s="13"/>
      <c r="K107" s="63">
        <v>5800</v>
      </c>
    </row>
    <row r="108" spans="1:11" s="62" customFormat="1" ht="26.4" x14ac:dyDescent="0.3">
      <c r="A108" s="24" t="s">
        <v>99</v>
      </c>
      <c r="B108" s="21" t="s">
        <v>128</v>
      </c>
      <c r="C108" s="63">
        <v>1690000</v>
      </c>
      <c r="D108" s="13"/>
      <c r="E108" s="63">
        <f t="shared" si="55"/>
        <v>1690000</v>
      </c>
      <c r="F108" s="13"/>
      <c r="G108" s="63">
        <f t="shared" si="56"/>
        <v>1690000</v>
      </c>
      <c r="H108" s="13"/>
      <c r="I108" s="63">
        <f t="shared" si="57"/>
        <v>1690000</v>
      </c>
      <c r="J108" s="13"/>
      <c r="K108" s="63">
        <v>1690000</v>
      </c>
    </row>
    <row r="109" spans="1:11" s="62" customFormat="1" ht="52.8" x14ac:dyDescent="0.3">
      <c r="A109" s="24" t="s">
        <v>156</v>
      </c>
      <c r="B109" s="21" t="s">
        <v>188</v>
      </c>
      <c r="C109" s="63">
        <v>2165400</v>
      </c>
      <c r="D109" s="13"/>
      <c r="E109" s="63">
        <f t="shared" si="55"/>
        <v>2165400</v>
      </c>
      <c r="F109" s="13">
        <v>721800</v>
      </c>
      <c r="G109" s="63">
        <f t="shared" si="56"/>
        <v>2887200</v>
      </c>
      <c r="H109" s="13">
        <v>-721800</v>
      </c>
      <c r="I109" s="63">
        <f t="shared" si="57"/>
        <v>2165400</v>
      </c>
      <c r="J109" s="13"/>
      <c r="K109" s="63">
        <v>2165400</v>
      </c>
    </row>
    <row r="110" spans="1:11" s="62" customFormat="1" x14ac:dyDescent="0.3">
      <c r="A110" s="34"/>
      <c r="B110" s="36" t="s">
        <v>100</v>
      </c>
      <c r="C110" s="35">
        <v>5631769</v>
      </c>
      <c r="D110" s="35">
        <f t="shared" ref="D110:J110" si="58">D121+D112</f>
        <v>200000</v>
      </c>
      <c r="E110" s="35">
        <f t="shared" si="58"/>
        <v>5831769</v>
      </c>
      <c r="F110" s="35">
        <f t="shared" si="58"/>
        <v>1310337</v>
      </c>
      <c r="G110" s="35">
        <f t="shared" si="58"/>
        <v>7142106</v>
      </c>
      <c r="H110" s="35">
        <f t="shared" si="58"/>
        <v>821439</v>
      </c>
      <c r="I110" s="35">
        <f t="shared" si="58"/>
        <v>7963545</v>
      </c>
      <c r="J110" s="35">
        <f t="shared" si="58"/>
        <v>13654800</v>
      </c>
      <c r="K110" s="35">
        <v>21618345</v>
      </c>
    </row>
    <row r="111" spans="1:11" s="62" customFormat="1" x14ac:dyDescent="0.3">
      <c r="A111" s="3"/>
      <c r="B111" s="46" t="s">
        <v>76</v>
      </c>
      <c r="C111" s="49"/>
      <c r="D111" s="49"/>
      <c r="E111" s="49"/>
      <c r="F111" s="49"/>
      <c r="G111" s="49"/>
      <c r="H111" s="49"/>
      <c r="I111" s="49"/>
      <c r="J111" s="49"/>
      <c r="K111" s="49"/>
    </row>
    <row r="112" spans="1:11" s="62" customFormat="1" ht="13.8" x14ac:dyDescent="0.3">
      <c r="A112" s="51"/>
      <c r="B112" s="23" t="s">
        <v>77</v>
      </c>
      <c r="C112" s="9">
        <v>5592769</v>
      </c>
      <c r="D112" s="9">
        <f t="shared" ref="D112:H112" si="59">D113+D117+D114+D115+D116+D118</f>
        <v>200000</v>
      </c>
      <c r="E112" s="9">
        <f t="shared" si="59"/>
        <v>5792769</v>
      </c>
      <c r="F112" s="9">
        <f t="shared" si="59"/>
        <v>1310337</v>
      </c>
      <c r="G112" s="9">
        <f t="shared" si="59"/>
        <v>7103106</v>
      </c>
      <c r="H112" s="9">
        <f t="shared" si="59"/>
        <v>755239</v>
      </c>
      <c r="I112" s="9">
        <f>I113+I117+I114+I115+I116+I118+I120</f>
        <v>7858345</v>
      </c>
      <c r="J112" s="9">
        <f>J113+J117+J114+J115+J116+J118+J119+J120</f>
        <v>13654800</v>
      </c>
      <c r="K112" s="9">
        <v>21513145</v>
      </c>
    </row>
    <row r="113" spans="1:11" s="62" customFormat="1" ht="26.4" x14ac:dyDescent="0.3">
      <c r="A113" s="24" t="s">
        <v>153</v>
      </c>
      <c r="B113" s="24" t="s">
        <v>191</v>
      </c>
      <c r="C113" s="63">
        <v>1596800</v>
      </c>
      <c r="D113" s="63"/>
      <c r="E113" s="63">
        <f>C113+D113</f>
        <v>1596800</v>
      </c>
      <c r="F113" s="63">
        <v>235637</v>
      </c>
      <c r="G113" s="63">
        <f>E113+F113</f>
        <v>1832437</v>
      </c>
      <c r="H113" s="63">
        <v>-204761</v>
      </c>
      <c r="I113" s="63">
        <f>G113+H113</f>
        <v>1627676</v>
      </c>
      <c r="J113" s="63"/>
      <c r="K113" s="63">
        <v>1627676</v>
      </c>
    </row>
    <row r="114" spans="1:11" s="62" customFormat="1" ht="39.6" x14ac:dyDescent="0.3">
      <c r="A114" s="24" t="s">
        <v>153</v>
      </c>
      <c r="B114" s="24" t="s">
        <v>189</v>
      </c>
      <c r="C114" s="63">
        <v>864000</v>
      </c>
      <c r="D114" s="63"/>
      <c r="E114" s="63">
        <f t="shared" ref="E114:E116" si="60">C114+D114</f>
        <v>864000</v>
      </c>
      <c r="F114" s="63"/>
      <c r="G114" s="63">
        <f t="shared" ref="G114:G116" si="61">E114+F114</f>
        <v>864000</v>
      </c>
      <c r="H114" s="63"/>
      <c r="I114" s="63">
        <f t="shared" ref="I114:I116" si="62">G114+H114</f>
        <v>864000</v>
      </c>
      <c r="J114" s="63"/>
      <c r="K114" s="63">
        <v>864000</v>
      </c>
    </row>
    <row r="115" spans="1:11" s="62" customFormat="1" ht="26.4" x14ac:dyDescent="0.3">
      <c r="A115" s="24" t="s">
        <v>153</v>
      </c>
      <c r="B115" s="21" t="s">
        <v>192</v>
      </c>
      <c r="C115" s="63">
        <v>97344</v>
      </c>
      <c r="D115" s="63">
        <v>0</v>
      </c>
      <c r="E115" s="63">
        <f t="shared" si="60"/>
        <v>97344</v>
      </c>
      <c r="F115" s="63">
        <v>184700</v>
      </c>
      <c r="G115" s="63">
        <f t="shared" si="61"/>
        <v>282044</v>
      </c>
      <c r="H115" s="63">
        <v>640000</v>
      </c>
      <c r="I115" s="63">
        <f t="shared" si="62"/>
        <v>922044</v>
      </c>
      <c r="J115" s="63"/>
      <c r="K115" s="63">
        <v>922044</v>
      </c>
    </row>
    <row r="116" spans="1:11" s="62" customFormat="1" x14ac:dyDescent="0.3">
      <c r="A116" s="3" t="s">
        <v>176</v>
      </c>
      <c r="B116" s="21" t="s">
        <v>177</v>
      </c>
      <c r="C116" s="63">
        <v>169125</v>
      </c>
      <c r="D116" s="63"/>
      <c r="E116" s="63">
        <f t="shared" si="60"/>
        <v>169125</v>
      </c>
      <c r="F116" s="63"/>
      <c r="G116" s="63">
        <f t="shared" si="61"/>
        <v>169125</v>
      </c>
      <c r="H116" s="63"/>
      <c r="I116" s="63">
        <f t="shared" si="62"/>
        <v>169125</v>
      </c>
      <c r="J116" s="63"/>
      <c r="K116" s="63">
        <v>169125</v>
      </c>
    </row>
    <row r="117" spans="1:11" s="62" customFormat="1" ht="26.4" x14ac:dyDescent="0.3">
      <c r="A117" s="24" t="s">
        <v>153</v>
      </c>
      <c r="B117" s="24" t="s">
        <v>175</v>
      </c>
      <c r="C117" s="63">
        <v>2865500</v>
      </c>
      <c r="D117" s="63"/>
      <c r="E117" s="63">
        <f>C117+D117</f>
        <v>2865500</v>
      </c>
      <c r="F117" s="63">
        <v>890000</v>
      </c>
      <c r="G117" s="63">
        <f>E117+F117</f>
        <v>3755500</v>
      </c>
      <c r="H117" s="63">
        <v>320000</v>
      </c>
      <c r="I117" s="63">
        <f>G117+H117</f>
        <v>4075500</v>
      </c>
      <c r="J117" s="63"/>
      <c r="K117" s="63">
        <v>4075500</v>
      </c>
    </row>
    <row r="118" spans="1:11" s="62" customFormat="1" x14ac:dyDescent="0.3">
      <c r="A118" s="24" t="s">
        <v>153</v>
      </c>
      <c r="B118" s="26" t="s">
        <v>205</v>
      </c>
      <c r="C118" s="63"/>
      <c r="D118" s="13">
        <v>200000</v>
      </c>
      <c r="E118" s="63">
        <f>C118+D118</f>
        <v>200000</v>
      </c>
      <c r="F118" s="13"/>
      <c r="G118" s="63">
        <f>E118+F118</f>
        <v>200000</v>
      </c>
      <c r="H118" s="13"/>
      <c r="I118" s="63">
        <f>G118+H118</f>
        <v>200000</v>
      </c>
      <c r="J118" s="13"/>
      <c r="K118" s="63">
        <v>200000</v>
      </c>
    </row>
    <row r="119" spans="1:11" s="62" customFormat="1" ht="39.6" x14ac:dyDescent="0.3">
      <c r="A119" s="24" t="s">
        <v>153</v>
      </c>
      <c r="B119" s="26" t="s">
        <v>227</v>
      </c>
      <c r="C119" s="63"/>
      <c r="D119" s="13"/>
      <c r="E119" s="63"/>
      <c r="F119" s="13"/>
      <c r="G119" s="63"/>
      <c r="H119" s="13"/>
      <c r="I119" s="63"/>
      <c r="J119" s="13">
        <v>437000</v>
      </c>
      <c r="K119" s="63">
        <v>437000</v>
      </c>
    </row>
    <row r="120" spans="1:11" s="62" customFormat="1" ht="26.4" x14ac:dyDescent="0.3">
      <c r="A120" s="24" t="s">
        <v>225</v>
      </c>
      <c r="B120" s="26" t="s">
        <v>226</v>
      </c>
      <c r="C120" s="63"/>
      <c r="D120" s="13"/>
      <c r="E120" s="63"/>
      <c r="F120" s="13"/>
      <c r="G120" s="63"/>
      <c r="H120" s="13"/>
      <c r="I120" s="63"/>
      <c r="J120" s="13">
        <v>13217800</v>
      </c>
      <c r="K120" s="63">
        <v>13217800</v>
      </c>
    </row>
    <row r="121" spans="1:11" s="62" customFormat="1" ht="13.8" x14ac:dyDescent="0.3">
      <c r="A121" s="3"/>
      <c r="B121" s="47" t="s">
        <v>78</v>
      </c>
      <c r="C121" s="9">
        <v>39000</v>
      </c>
      <c r="D121" s="9">
        <f t="shared" ref="D121:G121" si="63">D123</f>
        <v>0</v>
      </c>
      <c r="E121" s="9">
        <f t="shared" si="63"/>
        <v>39000</v>
      </c>
      <c r="F121" s="9">
        <f t="shared" si="63"/>
        <v>0</v>
      </c>
      <c r="G121" s="9">
        <f t="shared" si="63"/>
        <v>39000</v>
      </c>
      <c r="H121" s="9">
        <f>H123+H124</f>
        <v>66200</v>
      </c>
      <c r="I121" s="9">
        <f>I123+I124</f>
        <v>105200</v>
      </c>
      <c r="J121" s="9">
        <f>J123+J124</f>
        <v>0</v>
      </c>
      <c r="K121" s="9">
        <v>105200</v>
      </c>
    </row>
    <row r="122" spans="1:11" s="62" customFormat="1" x14ac:dyDescent="0.3">
      <c r="A122" s="3"/>
      <c r="B122" s="46" t="s">
        <v>76</v>
      </c>
      <c r="C122" s="49"/>
      <c r="D122" s="49"/>
      <c r="E122" s="49"/>
      <c r="F122" s="49"/>
      <c r="G122" s="49"/>
      <c r="H122" s="49"/>
      <c r="I122" s="49"/>
      <c r="J122" s="49"/>
      <c r="K122" s="49"/>
    </row>
    <row r="123" spans="1:11" s="62" customFormat="1" ht="26.4" x14ac:dyDescent="0.3">
      <c r="A123" s="24" t="s">
        <v>105</v>
      </c>
      <c r="B123" s="21" t="s">
        <v>108</v>
      </c>
      <c r="C123" s="63">
        <v>39000</v>
      </c>
      <c r="D123" s="13"/>
      <c r="E123" s="63">
        <f>C123+D123</f>
        <v>39000</v>
      </c>
      <c r="F123" s="13"/>
      <c r="G123" s="63">
        <f>E123+F123</f>
        <v>39000</v>
      </c>
      <c r="H123" s="13"/>
      <c r="I123" s="63">
        <f>G123+H123</f>
        <v>39000</v>
      </c>
      <c r="J123" s="13"/>
      <c r="K123" s="63">
        <v>39000</v>
      </c>
    </row>
    <row r="124" spans="1:11" s="62" customFormat="1" ht="26.4" x14ac:dyDescent="0.3">
      <c r="A124" s="24" t="s">
        <v>219</v>
      </c>
      <c r="B124" s="21" t="s">
        <v>220</v>
      </c>
      <c r="C124" s="63"/>
      <c r="D124" s="13"/>
      <c r="E124" s="63"/>
      <c r="F124" s="13"/>
      <c r="G124" s="63"/>
      <c r="H124" s="13">
        <v>66200</v>
      </c>
      <c r="I124" s="63">
        <f>G124+H124</f>
        <v>66200</v>
      </c>
      <c r="J124" s="13"/>
      <c r="K124" s="63">
        <v>66200</v>
      </c>
    </row>
    <row r="125" spans="1:11" s="62" customFormat="1" ht="26.4" x14ac:dyDescent="0.3">
      <c r="A125" s="34"/>
      <c r="B125" s="36" t="s">
        <v>111</v>
      </c>
      <c r="C125" s="35">
        <v>110520700</v>
      </c>
      <c r="D125" s="35">
        <f t="shared" ref="D125:I125" si="64">D126+D153</f>
        <v>361700</v>
      </c>
      <c r="E125" s="35">
        <f t="shared" si="64"/>
        <v>110882400</v>
      </c>
      <c r="F125" s="35">
        <f t="shared" si="64"/>
        <v>41213000</v>
      </c>
      <c r="G125" s="35">
        <f t="shared" si="64"/>
        <v>152095400</v>
      </c>
      <c r="H125" s="35">
        <f>H126+H153</f>
        <v>55817100</v>
      </c>
      <c r="I125" s="35">
        <f t="shared" si="64"/>
        <v>207912500</v>
      </c>
      <c r="J125" s="35">
        <f>J126+J153</f>
        <v>111102300</v>
      </c>
      <c r="K125" s="35">
        <v>319014800</v>
      </c>
    </row>
    <row r="126" spans="1:11" s="20" customFormat="1" ht="13.8" x14ac:dyDescent="0.3">
      <c r="A126" s="46"/>
      <c r="B126" s="23" t="s">
        <v>77</v>
      </c>
      <c r="C126" s="52">
        <v>110520700</v>
      </c>
      <c r="D126" s="52">
        <f t="shared" ref="D126:G126" si="65">D128+D132+D131+D133</f>
        <v>361700</v>
      </c>
      <c r="E126" s="52">
        <f t="shared" si="65"/>
        <v>110882400</v>
      </c>
      <c r="F126" s="52">
        <f t="shared" si="65"/>
        <v>41213000</v>
      </c>
      <c r="G126" s="52">
        <f t="shared" si="65"/>
        <v>152095400</v>
      </c>
      <c r="H126" s="52">
        <f>H128+H132+H131+H133</f>
        <v>54407500</v>
      </c>
      <c r="I126" s="52">
        <f t="shared" ref="I126" si="66">I128+I132+I131+I133</f>
        <v>206502900</v>
      </c>
      <c r="J126" s="52">
        <f>J128+J132+J131+J133</f>
        <v>111102300</v>
      </c>
      <c r="K126" s="52">
        <v>317605200</v>
      </c>
    </row>
    <row r="127" spans="1:11" s="62" customFormat="1" x14ac:dyDescent="0.3">
      <c r="A127" s="46"/>
      <c r="B127" s="46" t="s">
        <v>76</v>
      </c>
      <c r="C127" s="49"/>
      <c r="D127" s="49"/>
      <c r="E127" s="49"/>
      <c r="F127" s="49"/>
      <c r="G127" s="49"/>
      <c r="H127" s="49"/>
      <c r="I127" s="49"/>
      <c r="J127" s="49"/>
      <c r="K127" s="49"/>
    </row>
    <row r="128" spans="1:11" s="62" customFormat="1" ht="26.4" x14ac:dyDescent="0.3">
      <c r="A128" s="53" t="s">
        <v>119</v>
      </c>
      <c r="B128" s="24" t="s">
        <v>193</v>
      </c>
      <c r="C128" s="5">
        <v>9306000</v>
      </c>
      <c r="D128" s="5">
        <f t="shared" ref="D128:F128" si="67">D129+D130</f>
        <v>0</v>
      </c>
      <c r="E128" s="5">
        <f>E129+E130</f>
        <v>9306000</v>
      </c>
      <c r="F128" s="5">
        <f t="shared" si="67"/>
        <v>0</v>
      </c>
      <c r="G128" s="5">
        <f>G129+G130</f>
        <v>9306000</v>
      </c>
      <c r="H128" s="5">
        <f t="shared" ref="H128:J128" si="68">H129+H130</f>
        <v>0</v>
      </c>
      <c r="I128" s="5">
        <f>I129+I130</f>
        <v>9306000</v>
      </c>
      <c r="J128" s="5">
        <f t="shared" si="68"/>
        <v>0</v>
      </c>
      <c r="K128" s="5">
        <v>9306000</v>
      </c>
    </row>
    <row r="129" spans="1:11" s="62" customFormat="1" x14ac:dyDescent="0.3">
      <c r="A129" s="53" t="s">
        <v>119</v>
      </c>
      <c r="B129" s="25" t="s">
        <v>139</v>
      </c>
      <c r="C129" s="63">
        <v>9306000</v>
      </c>
      <c r="D129" s="11"/>
      <c r="E129" s="63">
        <f>C129+D129</f>
        <v>9306000</v>
      </c>
      <c r="F129" s="11"/>
      <c r="G129" s="63">
        <f>E129+F129</f>
        <v>9306000</v>
      </c>
      <c r="H129" s="11"/>
      <c r="I129" s="63">
        <f>G129+H129</f>
        <v>9306000</v>
      </c>
      <c r="J129" s="11"/>
      <c r="K129" s="63">
        <v>9306000</v>
      </c>
    </row>
    <row r="130" spans="1:11" s="62" customFormat="1" x14ac:dyDescent="0.3">
      <c r="A130" s="24" t="s">
        <v>120</v>
      </c>
      <c r="B130" s="25" t="s">
        <v>139</v>
      </c>
      <c r="C130" s="63">
        <v>0</v>
      </c>
      <c r="D130" s="11"/>
      <c r="E130" s="63">
        <f t="shared" ref="E130:E132" si="69">C130+D130</f>
        <v>0</v>
      </c>
      <c r="F130" s="11"/>
      <c r="G130" s="63">
        <f t="shared" ref="G130:G132" si="70">E130+F130</f>
        <v>0</v>
      </c>
      <c r="H130" s="11"/>
      <c r="I130" s="63">
        <f t="shared" ref="I130:I132" si="71">G130+H130</f>
        <v>0</v>
      </c>
      <c r="J130" s="11"/>
      <c r="K130" s="63">
        <v>0</v>
      </c>
    </row>
    <row r="131" spans="1:11" s="62" customFormat="1" ht="39.6" x14ac:dyDescent="0.3">
      <c r="A131" s="24" t="s">
        <v>120</v>
      </c>
      <c r="B131" s="24" t="s">
        <v>194</v>
      </c>
      <c r="C131" s="63">
        <v>0</v>
      </c>
      <c r="D131" s="5"/>
      <c r="E131" s="63">
        <f t="shared" si="69"/>
        <v>0</v>
      </c>
      <c r="F131" s="5"/>
      <c r="G131" s="63">
        <f t="shared" si="70"/>
        <v>0</v>
      </c>
      <c r="H131" s="5"/>
      <c r="I131" s="63">
        <f t="shared" si="71"/>
        <v>0</v>
      </c>
      <c r="J131" s="5"/>
      <c r="K131" s="63">
        <v>0</v>
      </c>
    </row>
    <row r="132" spans="1:11" s="62" customFormat="1" ht="39.6" x14ac:dyDescent="0.3">
      <c r="A132" s="24" t="s">
        <v>157</v>
      </c>
      <c r="B132" s="24" t="s">
        <v>195</v>
      </c>
      <c r="C132" s="63">
        <v>23261500</v>
      </c>
      <c r="D132" s="5"/>
      <c r="E132" s="63">
        <f t="shared" si="69"/>
        <v>23261500</v>
      </c>
      <c r="F132" s="5"/>
      <c r="G132" s="63">
        <f t="shared" si="70"/>
        <v>23261500</v>
      </c>
      <c r="H132" s="13">
        <v>928800</v>
      </c>
      <c r="I132" s="63">
        <f t="shared" si="71"/>
        <v>24190300</v>
      </c>
      <c r="J132" s="13"/>
      <c r="K132" s="63">
        <v>24190300</v>
      </c>
    </row>
    <row r="133" spans="1:11" s="62" customFormat="1" ht="17.25" customHeight="1" x14ac:dyDescent="0.3">
      <c r="A133" s="24" t="s">
        <v>121</v>
      </c>
      <c r="B133" s="48" t="s">
        <v>107</v>
      </c>
      <c r="C133" s="54">
        <v>77953200</v>
      </c>
      <c r="D133" s="54">
        <f>D134+D137+D138+D139+D140+D141+D142+D143+D146+D147+D149+D150</f>
        <v>361700</v>
      </c>
      <c r="E133" s="54">
        <f>E134+E137+E138+E139+E140+E141+E142+E143+E146+E147+E149+E150</f>
        <v>78314900</v>
      </c>
      <c r="F133" s="54">
        <f>F134+F137+F138+F139+F140+F141+F142+F143+F146+F147+F148+F149+F150</f>
        <v>41213000</v>
      </c>
      <c r="G133" s="54">
        <f>G134+G137+G138+G139+G140+G141+G142+G143+G146+G147+G148+G149+G150</f>
        <v>119527900</v>
      </c>
      <c r="H133" s="54">
        <f>H134+H137+H138+H139+H140+H141+H142+H143+H146+H147+H148+H149+H150+H152</f>
        <v>53478700</v>
      </c>
      <c r="I133" s="54">
        <f>I134+I137+I138+I139+I140+I141+I142+I143+I146+I147+I148+I149+I150+I152</f>
        <v>173006600</v>
      </c>
      <c r="J133" s="54">
        <f>J134+J137+J138+J139+J140+J141+J142+J143+J146+J147+J148+J149+J150+J152</f>
        <v>111102300</v>
      </c>
      <c r="K133" s="54">
        <v>284108900</v>
      </c>
    </row>
    <row r="134" spans="1:11" s="62" customFormat="1" ht="17.25" customHeight="1" x14ac:dyDescent="0.3">
      <c r="A134" s="24" t="s">
        <v>121</v>
      </c>
      <c r="B134" s="24" t="s">
        <v>196</v>
      </c>
      <c r="C134" s="54">
        <v>550800</v>
      </c>
      <c r="D134" s="54">
        <f>D135+D136</f>
        <v>0</v>
      </c>
      <c r="E134" s="54">
        <f t="shared" ref="E134:G134" si="72">E135+E136</f>
        <v>550800</v>
      </c>
      <c r="F134" s="54">
        <f>F135+F136</f>
        <v>0</v>
      </c>
      <c r="G134" s="54">
        <f t="shared" si="72"/>
        <v>550800</v>
      </c>
      <c r="H134" s="54">
        <f>H135+H136</f>
        <v>0</v>
      </c>
      <c r="I134" s="54">
        <f t="shared" ref="I134" si="73">I135+I136</f>
        <v>550800</v>
      </c>
      <c r="J134" s="54">
        <f>J135+J136</f>
        <v>0</v>
      </c>
      <c r="K134" s="54">
        <v>550800</v>
      </c>
    </row>
    <row r="135" spans="1:11" s="62" customFormat="1" ht="17.25" customHeight="1" x14ac:dyDescent="0.3">
      <c r="A135" s="24" t="s">
        <v>121</v>
      </c>
      <c r="B135" s="25" t="s">
        <v>155</v>
      </c>
      <c r="C135" s="63">
        <v>550800</v>
      </c>
      <c r="D135" s="11"/>
      <c r="E135" s="63">
        <f>C135+D135</f>
        <v>550800</v>
      </c>
      <c r="F135" s="11"/>
      <c r="G135" s="63">
        <f>E135+F135</f>
        <v>550800</v>
      </c>
      <c r="H135" s="11"/>
      <c r="I135" s="63">
        <f>G135+H135</f>
        <v>550800</v>
      </c>
      <c r="J135" s="11"/>
      <c r="K135" s="63">
        <v>550800</v>
      </c>
    </row>
    <row r="136" spans="1:11" s="62" customFormat="1" ht="17.25" customHeight="1" x14ac:dyDescent="0.3">
      <c r="A136" s="24" t="s">
        <v>121</v>
      </c>
      <c r="B136" s="25" t="s">
        <v>138</v>
      </c>
      <c r="C136" s="63">
        <v>0</v>
      </c>
      <c r="D136" s="11"/>
      <c r="E136" s="63">
        <f t="shared" ref="E136:E142" si="74">C136+D136</f>
        <v>0</v>
      </c>
      <c r="F136" s="11"/>
      <c r="G136" s="63">
        <f t="shared" ref="G136:G142" si="75">E136+F136</f>
        <v>0</v>
      </c>
      <c r="H136" s="11"/>
      <c r="I136" s="63">
        <f t="shared" ref="I136:I142" si="76">G136+H136</f>
        <v>0</v>
      </c>
      <c r="J136" s="11"/>
      <c r="K136" s="63">
        <v>0</v>
      </c>
    </row>
    <row r="137" spans="1:11" s="62" customFormat="1" ht="39.6" x14ac:dyDescent="0.3">
      <c r="A137" s="24" t="s">
        <v>121</v>
      </c>
      <c r="B137" s="24" t="s">
        <v>200</v>
      </c>
      <c r="C137" s="63">
        <v>3208400</v>
      </c>
      <c r="D137" s="13"/>
      <c r="E137" s="63">
        <f t="shared" si="74"/>
        <v>3208400</v>
      </c>
      <c r="F137" s="13"/>
      <c r="G137" s="63">
        <f t="shared" si="75"/>
        <v>3208400</v>
      </c>
      <c r="H137" s="13"/>
      <c r="I137" s="63">
        <f t="shared" si="76"/>
        <v>3208400</v>
      </c>
      <c r="J137" s="13">
        <v>-2537000</v>
      </c>
      <c r="K137" s="63">
        <v>671400</v>
      </c>
    </row>
    <row r="138" spans="1:11" s="62" customFormat="1" x14ac:dyDescent="0.3">
      <c r="A138" s="24" t="s">
        <v>121</v>
      </c>
      <c r="B138" s="24" t="s">
        <v>197</v>
      </c>
      <c r="C138" s="63">
        <v>2592400</v>
      </c>
      <c r="D138" s="13"/>
      <c r="E138" s="63">
        <f t="shared" si="74"/>
        <v>2592400</v>
      </c>
      <c r="F138" s="13"/>
      <c r="G138" s="63">
        <f t="shared" si="75"/>
        <v>2592400</v>
      </c>
      <c r="H138" s="13"/>
      <c r="I138" s="63">
        <f t="shared" si="76"/>
        <v>2592400</v>
      </c>
      <c r="J138" s="13"/>
      <c r="K138" s="63">
        <v>2592400</v>
      </c>
    </row>
    <row r="139" spans="1:11" s="62" customFormat="1" x14ac:dyDescent="0.3">
      <c r="A139" s="24" t="s">
        <v>167</v>
      </c>
      <c r="B139" s="24" t="s">
        <v>197</v>
      </c>
      <c r="C139" s="63">
        <v>100300</v>
      </c>
      <c r="D139" s="13">
        <v>-100300</v>
      </c>
      <c r="E139" s="63">
        <f t="shared" si="74"/>
        <v>0</v>
      </c>
      <c r="F139" s="13"/>
      <c r="G139" s="63">
        <f t="shared" si="75"/>
        <v>0</v>
      </c>
      <c r="H139" s="13"/>
      <c r="I139" s="63">
        <f t="shared" si="76"/>
        <v>0</v>
      </c>
      <c r="J139" s="13"/>
      <c r="K139" s="63">
        <v>0</v>
      </c>
    </row>
    <row r="140" spans="1:11" s="62" customFormat="1" ht="39.6" x14ac:dyDescent="0.3">
      <c r="A140" s="24" t="s">
        <v>121</v>
      </c>
      <c r="B140" s="24" t="s">
        <v>199</v>
      </c>
      <c r="C140" s="63">
        <v>4590000</v>
      </c>
      <c r="D140" s="13"/>
      <c r="E140" s="63">
        <f t="shared" si="74"/>
        <v>4590000</v>
      </c>
      <c r="F140" s="13"/>
      <c r="G140" s="63">
        <f t="shared" si="75"/>
        <v>4590000</v>
      </c>
      <c r="H140" s="13"/>
      <c r="I140" s="63">
        <f t="shared" si="76"/>
        <v>4590000</v>
      </c>
      <c r="J140" s="13"/>
      <c r="K140" s="63">
        <v>4590000</v>
      </c>
    </row>
    <row r="141" spans="1:11" s="62" customFormat="1" ht="39.6" x14ac:dyDescent="0.3">
      <c r="A141" s="24" t="s">
        <v>121</v>
      </c>
      <c r="B141" s="26" t="s">
        <v>198</v>
      </c>
      <c r="C141" s="63">
        <v>480500</v>
      </c>
      <c r="D141" s="13">
        <v>462000</v>
      </c>
      <c r="E141" s="63">
        <f t="shared" si="74"/>
        <v>942500</v>
      </c>
      <c r="F141" s="13"/>
      <c r="G141" s="63">
        <f t="shared" si="75"/>
        <v>942500</v>
      </c>
      <c r="H141" s="13"/>
      <c r="I141" s="63">
        <f t="shared" si="76"/>
        <v>942500</v>
      </c>
      <c r="J141" s="13"/>
      <c r="K141" s="63">
        <v>942500</v>
      </c>
    </row>
    <row r="142" spans="1:11" s="62" customFormat="1" ht="26.4" x14ac:dyDescent="0.3">
      <c r="A142" s="24" t="s">
        <v>121</v>
      </c>
      <c r="B142" s="26" t="s">
        <v>154</v>
      </c>
      <c r="C142" s="63">
        <v>400000</v>
      </c>
      <c r="D142" s="13"/>
      <c r="E142" s="63">
        <f t="shared" si="74"/>
        <v>400000</v>
      </c>
      <c r="F142" s="13"/>
      <c r="G142" s="63">
        <f t="shared" si="75"/>
        <v>400000</v>
      </c>
      <c r="H142" s="13"/>
      <c r="I142" s="63">
        <f t="shared" si="76"/>
        <v>400000</v>
      </c>
      <c r="J142" s="13">
        <v>-400000</v>
      </c>
      <c r="K142" s="63">
        <v>0</v>
      </c>
    </row>
    <row r="143" spans="1:11" s="62" customFormat="1" ht="26.4" x14ac:dyDescent="0.3">
      <c r="A143" s="24" t="s">
        <v>121</v>
      </c>
      <c r="B143" s="48" t="s">
        <v>140</v>
      </c>
      <c r="C143" s="54">
        <v>0</v>
      </c>
      <c r="D143" s="54">
        <f t="shared" ref="D143:I143" si="77">D144+D145</f>
        <v>0</v>
      </c>
      <c r="E143" s="54">
        <f t="shared" si="77"/>
        <v>0</v>
      </c>
      <c r="F143" s="54">
        <f t="shared" si="77"/>
        <v>0</v>
      </c>
      <c r="G143" s="54">
        <f t="shared" si="77"/>
        <v>0</v>
      </c>
      <c r="H143" s="54">
        <f>H144+H145</f>
        <v>1592900</v>
      </c>
      <c r="I143" s="54">
        <f t="shared" si="77"/>
        <v>1592900</v>
      </c>
      <c r="J143" s="54">
        <f>J144+J145</f>
        <v>0</v>
      </c>
      <c r="K143" s="54">
        <v>1592900</v>
      </c>
    </row>
    <row r="144" spans="1:11" s="62" customFormat="1" ht="26.4" x14ac:dyDescent="0.3">
      <c r="A144" s="24" t="s">
        <v>121</v>
      </c>
      <c r="B144" s="55" t="s">
        <v>141</v>
      </c>
      <c r="C144" s="63">
        <v>0</v>
      </c>
      <c r="D144" s="11"/>
      <c r="E144" s="63">
        <f>C144+D144</f>
        <v>0</v>
      </c>
      <c r="F144" s="11"/>
      <c r="G144" s="63">
        <f>E144+F144</f>
        <v>0</v>
      </c>
      <c r="H144" s="11">
        <v>1592900</v>
      </c>
      <c r="I144" s="63">
        <f>G144+H144</f>
        <v>1592900</v>
      </c>
      <c r="J144" s="11"/>
      <c r="K144" s="63">
        <v>1592900</v>
      </c>
    </row>
    <row r="145" spans="1:11" s="62" customFormat="1" x14ac:dyDescent="0.3">
      <c r="A145" s="24" t="s">
        <v>121</v>
      </c>
      <c r="B145" s="55" t="s">
        <v>142</v>
      </c>
      <c r="C145" s="63">
        <v>0</v>
      </c>
      <c r="D145" s="11"/>
      <c r="E145" s="63">
        <f t="shared" ref="E145:E149" si="78">C145+D145</f>
        <v>0</v>
      </c>
      <c r="F145" s="11"/>
      <c r="G145" s="63">
        <f t="shared" ref="G145:G149" si="79">E145+F145</f>
        <v>0</v>
      </c>
      <c r="H145" s="11"/>
      <c r="I145" s="63">
        <f t="shared" ref="I145:I149" si="80">G145+H145</f>
        <v>0</v>
      </c>
      <c r="J145" s="11"/>
      <c r="K145" s="63">
        <v>0</v>
      </c>
    </row>
    <row r="146" spans="1:11" s="62" customFormat="1" ht="28.5" customHeight="1" x14ac:dyDescent="0.3">
      <c r="A146" s="24" t="s">
        <v>121</v>
      </c>
      <c r="B146" s="21" t="s">
        <v>174</v>
      </c>
      <c r="C146" s="63">
        <v>1868400</v>
      </c>
      <c r="D146" s="13"/>
      <c r="E146" s="63">
        <f t="shared" si="78"/>
        <v>1868400</v>
      </c>
      <c r="F146" s="13"/>
      <c r="G146" s="63">
        <f t="shared" si="79"/>
        <v>1868400</v>
      </c>
      <c r="H146" s="13"/>
      <c r="I146" s="63">
        <f t="shared" si="80"/>
        <v>1868400</v>
      </c>
      <c r="J146" s="13"/>
      <c r="K146" s="63">
        <v>1868400</v>
      </c>
    </row>
    <row r="147" spans="1:11" s="62" customFormat="1" ht="39.6" x14ac:dyDescent="0.3">
      <c r="A147" s="24" t="s">
        <v>121</v>
      </c>
      <c r="B147" s="26" t="s">
        <v>168</v>
      </c>
      <c r="C147" s="63">
        <v>56794100</v>
      </c>
      <c r="D147" s="13"/>
      <c r="E147" s="63">
        <f t="shared" si="78"/>
        <v>56794100</v>
      </c>
      <c r="F147" s="13"/>
      <c r="G147" s="63">
        <f t="shared" si="79"/>
        <v>56794100</v>
      </c>
      <c r="H147" s="13">
        <v>51135800</v>
      </c>
      <c r="I147" s="63">
        <f t="shared" si="80"/>
        <v>107929900</v>
      </c>
      <c r="J147" s="13">
        <f>122494600-8455300</f>
        <v>114039300</v>
      </c>
      <c r="K147" s="63">
        <v>221969200</v>
      </c>
    </row>
    <row r="148" spans="1:11" s="62" customFormat="1" ht="39.6" x14ac:dyDescent="0.3">
      <c r="A148" s="24" t="s">
        <v>121</v>
      </c>
      <c r="B148" s="26" t="s">
        <v>208</v>
      </c>
      <c r="C148" s="63"/>
      <c r="D148" s="13"/>
      <c r="E148" s="63">
        <f t="shared" si="78"/>
        <v>0</v>
      </c>
      <c r="F148" s="13">
        <v>41213000</v>
      </c>
      <c r="G148" s="63">
        <f t="shared" si="79"/>
        <v>41213000</v>
      </c>
      <c r="H148" s="13"/>
      <c r="I148" s="63">
        <f t="shared" si="80"/>
        <v>41213000</v>
      </c>
      <c r="J148" s="13"/>
      <c r="K148" s="63">
        <v>41213000</v>
      </c>
    </row>
    <row r="149" spans="1:11" s="62" customFormat="1" ht="39.6" x14ac:dyDescent="0.3">
      <c r="A149" s="24" t="s">
        <v>121</v>
      </c>
      <c r="B149" s="26" t="s">
        <v>201</v>
      </c>
      <c r="C149" s="63">
        <v>1210300</v>
      </c>
      <c r="D149" s="13">
        <v>0</v>
      </c>
      <c r="E149" s="63">
        <f t="shared" si="78"/>
        <v>1210300</v>
      </c>
      <c r="F149" s="13">
        <v>0</v>
      </c>
      <c r="G149" s="63">
        <f t="shared" si="79"/>
        <v>1210300</v>
      </c>
      <c r="H149" s="13">
        <v>0</v>
      </c>
      <c r="I149" s="63">
        <f t="shared" si="80"/>
        <v>1210300</v>
      </c>
      <c r="J149" s="13"/>
      <c r="K149" s="63">
        <v>1210300</v>
      </c>
    </row>
    <row r="150" spans="1:11" s="62" customFormat="1" ht="39.6" x14ac:dyDescent="0.3">
      <c r="A150" s="24" t="s">
        <v>121</v>
      </c>
      <c r="B150" s="48" t="s">
        <v>194</v>
      </c>
      <c r="C150" s="54">
        <v>6158000</v>
      </c>
      <c r="D150" s="54">
        <f>D151</f>
        <v>0</v>
      </c>
      <c r="E150" s="54">
        <f t="shared" ref="E150:I150" si="81">E151</f>
        <v>6158000</v>
      </c>
      <c r="F150" s="54">
        <f>F151</f>
        <v>0</v>
      </c>
      <c r="G150" s="54">
        <f t="shared" si="81"/>
        <v>6158000</v>
      </c>
      <c r="H150" s="54">
        <f>H151</f>
        <v>0</v>
      </c>
      <c r="I150" s="54">
        <f t="shared" si="81"/>
        <v>6158000</v>
      </c>
      <c r="J150" s="54">
        <f>J151</f>
        <v>0</v>
      </c>
      <c r="K150" s="54">
        <v>6158000</v>
      </c>
    </row>
    <row r="151" spans="1:11" s="62" customFormat="1" ht="26.4" x14ac:dyDescent="0.3">
      <c r="A151" s="24" t="s">
        <v>121</v>
      </c>
      <c r="B151" s="55" t="s">
        <v>170</v>
      </c>
      <c r="C151" s="63">
        <v>6158000</v>
      </c>
      <c r="D151" s="13"/>
      <c r="E151" s="63">
        <f>C151+D151</f>
        <v>6158000</v>
      </c>
      <c r="F151" s="13"/>
      <c r="G151" s="63">
        <f>E151+F151</f>
        <v>6158000</v>
      </c>
      <c r="H151" s="13"/>
      <c r="I151" s="63">
        <f>G151+H151</f>
        <v>6158000</v>
      </c>
      <c r="J151" s="13"/>
      <c r="K151" s="63">
        <v>6158000</v>
      </c>
    </row>
    <row r="152" spans="1:11" s="62" customFormat="1" ht="39.6" x14ac:dyDescent="0.3">
      <c r="A152" s="24" t="s">
        <v>121</v>
      </c>
      <c r="B152" s="26" t="s">
        <v>223</v>
      </c>
      <c r="C152" s="63"/>
      <c r="D152" s="13"/>
      <c r="E152" s="63"/>
      <c r="F152" s="13"/>
      <c r="G152" s="63">
        <v>0</v>
      </c>
      <c r="H152" s="13">
        <v>750000</v>
      </c>
      <c r="I152" s="63">
        <f t="shared" ref="I152" si="82">G152+H152</f>
        <v>750000</v>
      </c>
      <c r="J152" s="13"/>
      <c r="K152" s="63">
        <v>750000</v>
      </c>
    </row>
    <row r="153" spans="1:11" s="20" customFormat="1" ht="13.8" x14ac:dyDescent="0.3">
      <c r="A153" s="46"/>
      <c r="B153" s="23" t="s">
        <v>78</v>
      </c>
      <c r="C153" s="56">
        <v>0</v>
      </c>
      <c r="D153" s="56">
        <v>0</v>
      </c>
      <c r="E153" s="56">
        <v>0</v>
      </c>
      <c r="F153" s="56">
        <v>0</v>
      </c>
      <c r="G153" s="56">
        <f>G155</f>
        <v>0</v>
      </c>
      <c r="H153" s="56">
        <f t="shared" ref="H153:J153" si="83">H155</f>
        <v>1409600</v>
      </c>
      <c r="I153" s="56">
        <f t="shared" si="83"/>
        <v>1409600</v>
      </c>
      <c r="J153" s="56">
        <f t="shared" si="83"/>
        <v>0</v>
      </c>
      <c r="K153" s="56">
        <v>1409600</v>
      </c>
    </row>
    <row r="154" spans="1:11" s="20" customFormat="1" ht="13.8" x14ac:dyDescent="0.3">
      <c r="A154" s="46"/>
      <c r="B154" s="46" t="s">
        <v>76</v>
      </c>
      <c r="C154" s="56"/>
      <c r="D154" s="56"/>
      <c r="E154" s="56"/>
      <c r="F154" s="56"/>
      <c r="G154" s="56"/>
      <c r="H154" s="56"/>
      <c r="I154" s="56"/>
      <c r="J154" s="56"/>
      <c r="K154" s="56"/>
    </row>
    <row r="155" spans="1:11" s="20" customFormat="1" ht="26.4" x14ac:dyDescent="0.3">
      <c r="A155" s="24" t="s">
        <v>221</v>
      </c>
      <c r="B155" s="21" t="s">
        <v>222</v>
      </c>
      <c r="C155" s="56"/>
      <c r="D155" s="56"/>
      <c r="E155" s="56"/>
      <c r="F155" s="56"/>
      <c r="G155" s="13">
        <v>0</v>
      </c>
      <c r="H155" s="13">
        <v>1409600</v>
      </c>
      <c r="I155" s="63">
        <f>G155+H155</f>
        <v>1409600</v>
      </c>
      <c r="J155" s="13"/>
      <c r="K155" s="63">
        <v>1409600</v>
      </c>
    </row>
    <row r="156" spans="1:11" s="62" customFormat="1" x14ac:dyDescent="0.3">
      <c r="A156" s="34" t="s">
        <v>217</v>
      </c>
      <c r="B156" s="48" t="s">
        <v>101</v>
      </c>
      <c r="C156" s="50">
        <v>50615000</v>
      </c>
      <c r="D156" s="50">
        <f t="shared" ref="D156:J156" si="84">D157</f>
        <v>310850</v>
      </c>
      <c r="E156" s="50">
        <f t="shared" si="84"/>
        <v>50925850</v>
      </c>
      <c r="F156" s="50">
        <f t="shared" si="84"/>
        <v>593800</v>
      </c>
      <c r="G156" s="50">
        <f t="shared" si="84"/>
        <v>51519650</v>
      </c>
      <c r="H156" s="50">
        <f t="shared" si="84"/>
        <v>0</v>
      </c>
      <c r="I156" s="50">
        <f t="shared" si="84"/>
        <v>51519650</v>
      </c>
      <c r="J156" s="50">
        <f t="shared" si="84"/>
        <v>0</v>
      </c>
      <c r="K156" s="50">
        <v>51519650</v>
      </c>
    </row>
    <row r="157" spans="1:11" s="62" customFormat="1" x14ac:dyDescent="0.3">
      <c r="A157" s="24" t="s">
        <v>122</v>
      </c>
      <c r="B157" s="21" t="s">
        <v>102</v>
      </c>
      <c r="C157" s="63">
        <v>50615000</v>
      </c>
      <c r="D157" s="13">
        <f>85000+184950+40900</f>
        <v>310850</v>
      </c>
      <c r="E157" s="63">
        <f>C157+D157</f>
        <v>50925850</v>
      </c>
      <c r="F157" s="13">
        <f>362500+181300+50000</f>
        <v>593800</v>
      </c>
      <c r="G157" s="63">
        <f>E157+F157</f>
        <v>51519650</v>
      </c>
      <c r="H157" s="13"/>
      <c r="I157" s="63">
        <f>G157+H157</f>
        <v>51519650</v>
      </c>
      <c r="J157" s="13"/>
      <c r="K157" s="63">
        <v>51519650</v>
      </c>
    </row>
    <row r="158" spans="1:11" s="62" customFormat="1" ht="43.5" customHeight="1" x14ac:dyDescent="0.3">
      <c r="A158" s="34" t="s">
        <v>123</v>
      </c>
      <c r="B158" s="48" t="s">
        <v>124</v>
      </c>
      <c r="C158" s="12">
        <v>-1166960.67</v>
      </c>
      <c r="D158" s="12"/>
      <c r="E158" s="12">
        <f>C158+D158</f>
        <v>-1166960.67</v>
      </c>
      <c r="F158" s="12">
        <v>-24000</v>
      </c>
      <c r="G158" s="12">
        <f>E158+F158</f>
        <v>-1190960.67</v>
      </c>
      <c r="H158" s="12"/>
      <c r="I158" s="12">
        <f>G158+H158</f>
        <v>-1190960.67</v>
      </c>
      <c r="J158" s="12"/>
      <c r="K158" s="12">
        <v>-1190960.67</v>
      </c>
    </row>
    <row r="159" spans="1:11" s="62" customFormat="1" x14ac:dyDescent="0.3">
      <c r="A159" s="57"/>
      <c r="B159" s="58" t="s">
        <v>103</v>
      </c>
      <c r="C159" s="59">
        <v>1229722312.6900001</v>
      </c>
      <c r="D159" s="59">
        <f t="shared" ref="D159:I159" si="85">D54+D8</f>
        <v>872550</v>
      </c>
      <c r="E159" s="59">
        <f t="shared" si="85"/>
        <v>1230594862.6900001</v>
      </c>
      <c r="F159" s="59">
        <f t="shared" si="85"/>
        <v>71220892.849999994</v>
      </c>
      <c r="G159" s="59">
        <f t="shared" si="85"/>
        <v>1301815755.54</v>
      </c>
      <c r="H159" s="59">
        <f t="shared" si="85"/>
        <v>79131839</v>
      </c>
      <c r="I159" s="59">
        <f t="shared" si="85"/>
        <v>1380947594.54</v>
      </c>
      <c r="J159" s="59">
        <f>J54+J8</f>
        <v>127783000</v>
      </c>
      <c r="K159" s="59">
        <v>1508730594.54</v>
      </c>
    </row>
  </sheetData>
  <mergeCells count="4">
    <mergeCell ref="A5:C5"/>
    <mergeCell ref="B1:K1"/>
    <mergeCell ref="B2:K2"/>
    <mergeCell ref="B3:K3"/>
  </mergeCells>
  <pageMargins left="0.9055118110236221" right="0.51181102362204722" top="0.47244094488188981" bottom="0.47244094488188981" header="0.31496062992125984" footer="0.31496062992125984"/>
  <pageSetup paperSize="9" scale="80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Приложение_1</vt:lpstr>
      <vt:lpstr>Приложение_1!Заголовки_для_печати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Цуглевич Ольга Сергеевна</cp:lastModifiedBy>
  <cp:lastPrinted>2013-12-26T08:04:26Z</cp:lastPrinted>
  <dcterms:created xsi:type="dcterms:W3CDTF">2009-01-12T03:44:46Z</dcterms:created>
  <dcterms:modified xsi:type="dcterms:W3CDTF">2013-12-30T05:37:06Z</dcterms:modified>
</cp:coreProperties>
</file>