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05" windowHeight="11220" activeTab="1"/>
  </bookViews>
  <sheets>
    <sheet name="Рабочие материалы" sheetId="18" r:id="rId1"/>
    <sheet name="Приложение_1" sheetId="19" r:id="rId2"/>
  </sheets>
  <definedNames>
    <definedName name="_xlnm.Print_Titles" localSheetId="0">'Рабочие материалы'!$7:$8</definedName>
  </definedNames>
  <calcPr calcId="125725"/>
</workbook>
</file>

<file path=xl/calcChain.xml><?xml version="1.0" encoding="utf-8"?>
<calcChain xmlns="http://schemas.openxmlformats.org/spreadsheetml/2006/main">
  <c r="P157" i="19"/>
  <c r="N157"/>
  <c r="F157"/>
  <c r="D157"/>
  <c r="E157" s="1"/>
  <c r="G157" s="1"/>
  <c r="I157" s="1"/>
  <c r="K157" s="1"/>
  <c r="M157" s="1"/>
  <c r="O157" s="1"/>
  <c r="Q157" s="1"/>
  <c r="R156"/>
  <c r="N156"/>
  <c r="L156"/>
  <c r="L155" s="1"/>
  <c r="J156"/>
  <c r="J155" s="1"/>
  <c r="E156"/>
  <c r="G156" s="1"/>
  <c r="I156" s="1"/>
  <c r="R155"/>
  <c r="P155"/>
  <c r="N155"/>
  <c r="H155"/>
  <c r="F155"/>
  <c r="D155"/>
  <c r="C155"/>
  <c r="O154"/>
  <c r="Q154" s="1"/>
  <c r="M153"/>
  <c r="O153" s="1"/>
  <c r="Q153" s="1"/>
  <c r="I152"/>
  <c r="K152" s="1"/>
  <c r="M152" s="1"/>
  <c r="O152" s="1"/>
  <c r="Q152" s="1"/>
  <c r="E151"/>
  <c r="G151" s="1"/>
  <c r="I151" s="1"/>
  <c r="K151" s="1"/>
  <c r="M151" s="1"/>
  <c r="O151" s="1"/>
  <c r="Q151" s="1"/>
  <c r="R150"/>
  <c r="P150"/>
  <c r="N150"/>
  <c r="L150"/>
  <c r="J150"/>
  <c r="F150"/>
  <c r="C150"/>
  <c r="E150" s="1"/>
  <c r="E149"/>
  <c r="G149" s="1"/>
  <c r="I149" s="1"/>
  <c r="K149" s="1"/>
  <c r="M149" s="1"/>
  <c r="O149" s="1"/>
  <c r="Q149" s="1"/>
  <c r="O148"/>
  <c r="Q148" s="1"/>
  <c r="O147"/>
  <c r="Q147" s="1"/>
  <c r="R146"/>
  <c r="P146"/>
  <c r="O146"/>
  <c r="Q146" s="1"/>
  <c r="I145"/>
  <c r="K145" s="1"/>
  <c r="M145" s="1"/>
  <c r="O145" s="1"/>
  <c r="Q145" s="1"/>
  <c r="P144"/>
  <c r="I144"/>
  <c r="K144" s="1"/>
  <c r="M144" s="1"/>
  <c r="O144" s="1"/>
  <c r="Q144" s="1"/>
  <c r="E143"/>
  <c r="G143" s="1"/>
  <c r="I143" s="1"/>
  <c r="K143" s="1"/>
  <c r="M143" s="1"/>
  <c r="O143" s="1"/>
  <c r="Q143" s="1"/>
  <c r="O142"/>
  <c r="Q142" s="1"/>
  <c r="I141"/>
  <c r="K141" s="1"/>
  <c r="M141" s="1"/>
  <c r="O141" s="1"/>
  <c r="Q141" s="1"/>
  <c r="R140"/>
  <c r="P140"/>
  <c r="O140"/>
  <c r="E139"/>
  <c r="G139" s="1"/>
  <c r="I139" s="1"/>
  <c r="K139" s="1"/>
  <c r="M139" s="1"/>
  <c r="O139" s="1"/>
  <c r="Q139" s="1"/>
  <c r="E138"/>
  <c r="G138" s="1"/>
  <c r="I138" s="1"/>
  <c r="K138" s="1"/>
  <c r="M138" s="1"/>
  <c r="O138" s="1"/>
  <c r="Q138" s="1"/>
  <c r="E137"/>
  <c r="G137" s="1"/>
  <c r="I137" s="1"/>
  <c r="K137" s="1"/>
  <c r="M137" s="1"/>
  <c r="O137" s="1"/>
  <c r="Q137" s="1"/>
  <c r="E136"/>
  <c r="G136" s="1"/>
  <c r="I136" s="1"/>
  <c r="K136" s="1"/>
  <c r="M136" s="1"/>
  <c r="O136" s="1"/>
  <c r="Q136" s="1"/>
  <c r="R135"/>
  <c r="R134" s="1"/>
  <c r="P135"/>
  <c r="N135"/>
  <c r="N134" s="1"/>
  <c r="L135"/>
  <c r="L134" s="1"/>
  <c r="C135"/>
  <c r="E135" s="1"/>
  <c r="G135" s="1"/>
  <c r="I135" s="1"/>
  <c r="K135" s="1"/>
  <c r="M135" s="1"/>
  <c r="J134"/>
  <c r="H134"/>
  <c r="F134"/>
  <c r="D134"/>
  <c r="E132"/>
  <c r="G132" s="1"/>
  <c r="I132" s="1"/>
  <c r="K132" s="1"/>
  <c r="M132" s="1"/>
  <c r="O132" s="1"/>
  <c r="Q132" s="1"/>
  <c r="E131"/>
  <c r="G131" s="1"/>
  <c r="I131" s="1"/>
  <c r="K131" s="1"/>
  <c r="M131" s="1"/>
  <c r="O131" s="1"/>
  <c r="Q131" s="1"/>
  <c r="C130"/>
  <c r="E130" s="1"/>
  <c r="G130" s="1"/>
  <c r="I130" s="1"/>
  <c r="K130" s="1"/>
  <c r="M130" s="1"/>
  <c r="O130" s="1"/>
  <c r="Q130" s="1"/>
  <c r="E129"/>
  <c r="G129" s="1"/>
  <c r="I129" s="1"/>
  <c r="K129" s="1"/>
  <c r="M129" s="1"/>
  <c r="O129" s="1"/>
  <c r="Q129" s="1"/>
  <c r="E128"/>
  <c r="G128" s="1"/>
  <c r="I128" s="1"/>
  <c r="K128" s="1"/>
  <c r="M128" s="1"/>
  <c r="O128" s="1"/>
  <c r="Q128" s="1"/>
  <c r="E127"/>
  <c r="G127" s="1"/>
  <c r="I127" s="1"/>
  <c r="K127" s="1"/>
  <c r="M127" s="1"/>
  <c r="O127" s="1"/>
  <c r="Q127" s="1"/>
  <c r="E126"/>
  <c r="G126" s="1"/>
  <c r="I126" s="1"/>
  <c r="K126" s="1"/>
  <c r="M126" s="1"/>
  <c r="O126" s="1"/>
  <c r="Q126" s="1"/>
  <c r="R125"/>
  <c r="P125"/>
  <c r="N125"/>
  <c r="L125"/>
  <c r="J125"/>
  <c r="H125"/>
  <c r="F125"/>
  <c r="F123" s="1"/>
  <c r="D125"/>
  <c r="D123" s="1"/>
  <c r="D122" s="1"/>
  <c r="C125"/>
  <c r="E124"/>
  <c r="G124" s="1"/>
  <c r="I124" s="1"/>
  <c r="K124" s="1"/>
  <c r="M124" s="1"/>
  <c r="O124" s="1"/>
  <c r="Q124" s="1"/>
  <c r="R121"/>
  <c r="I121"/>
  <c r="K121" s="1"/>
  <c r="M121" s="1"/>
  <c r="O121" s="1"/>
  <c r="Q121" s="1"/>
  <c r="E120"/>
  <c r="G120" s="1"/>
  <c r="I120" s="1"/>
  <c r="K120" s="1"/>
  <c r="E119"/>
  <c r="G119" s="1"/>
  <c r="I119" s="1"/>
  <c r="K119" s="1"/>
  <c r="M119" s="1"/>
  <c r="O119" s="1"/>
  <c r="Q119" s="1"/>
  <c r="R118"/>
  <c r="P118"/>
  <c r="N118"/>
  <c r="L118"/>
  <c r="J118"/>
  <c r="H118"/>
  <c r="F118"/>
  <c r="F107" s="1"/>
  <c r="D118"/>
  <c r="D107" s="1"/>
  <c r="C118"/>
  <c r="L117"/>
  <c r="K117"/>
  <c r="O116"/>
  <c r="Q116" s="1"/>
  <c r="E115"/>
  <c r="G115" s="1"/>
  <c r="I115" s="1"/>
  <c r="K115" s="1"/>
  <c r="M115" s="1"/>
  <c r="O115" s="1"/>
  <c r="Q115" s="1"/>
  <c r="I114"/>
  <c r="K114" s="1"/>
  <c r="M114" s="1"/>
  <c r="O114" s="1"/>
  <c r="Q114" s="1"/>
  <c r="L113"/>
  <c r="F113"/>
  <c r="E113"/>
  <c r="D112"/>
  <c r="D109" s="1"/>
  <c r="E111"/>
  <c r="G111" s="1"/>
  <c r="I111" s="1"/>
  <c r="K111" s="1"/>
  <c r="M111" s="1"/>
  <c r="O111" s="1"/>
  <c r="Q111" s="1"/>
  <c r="G110"/>
  <c r="I110" s="1"/>
  <c r="E110"/>
  <c r="R109"/>
  <c r="P109"/>
  <c r="P107" s="1"/>
  <c r="N109"/>
  <c r="J109"/>
  <c r="H109"/>
  <c r="H107" s="1"/>
  <c r="F109"/>
  <c r="C109"/>
  <c r="E108"/>
  <c r="G108" s="1"/>
  <c r="I108" s="1"/>
  <c r="K108" s="1"/>
  <c r="M108" s="1"/>
  <c r="O108" s="1"/>
  <c r="Q108" s="1"/>
  <c r="N107"/>
  <c r="E106"/>
  <c r="G106" s="1"/>
  <c r="I106" s="1"/>
  <c r="K106" s="1"/>
  <c r="M106" s="1"/>
  <c r="O106" s="1"/>
  <c r="Q106" s="1"/>
  <c r="E105"/>
  <c r="G105" s="1"/>
  <c r="I105" s="1"/>
  <c r="K105" s="1"/>
  <c r="M105" s="1"/>
  <c r="O105" s="1"/>
  <c r="Q105" s="1"/>
  <c r="E104"/>
  <c r="G104" s="1"/>
  <c r="I104" s="1"/>
  <c r="K104" s="1"/>
  <c r="M104" s="1"/>
  <c r="O104" s="1"/>
  <c r="Q104" s="1"/>
  <c r="E103"/>
  <c r="G103" s="1"/>
  <c r="I103" s="1"/>
  <c r="K103" s="1"/>
  <c r="M103" s="1"/>
  <c r="O103" s="1"/>
  <c r="Q103" s="1"/>
  <c r="E102"/>
  <c r="G102" s="1"/>
  <c r="I102" s="1"/>
  <c r="K102" s="1"/>
  <c r="M102" s="1"/>
  <c r="O102" s="1"/>
  <c r="Q102" s="1"/>
  <c r="R101"/>
  <c r="P101"/>
  <c r="N101"/>
  <c r="L101"/>
  <c r="J101"/>
  <c r="H101"/>
  <c r="F101"/>
  <c r="D101"/>
  <c r="C101"/>
  <c r="E101" s="1"/>
  <c r="G101" s="1"/>
  <c r="I101" s="1"/>
  <c r="K101" s="1"/>
  <c r="M101" s="1"/>
  <c r="O101" s="1"/>
  <c r="Q101" s="1"/>
  <c r="I100"/>
  <c r="K100" s="1"/>
  <c r="M100" s="1"/>
  <c r="O100" s="1"/>
  <c r="Q100" s="1"/>
  <c r="E99"/>
  <c r="G99" s="1"/>
  <c r="I99" s="1"/>
  <c r="K99" s="1"/>
  <c r="M99" s="1"/>
  <c r="O99" s="1"/>
  <c r="Q99" s="1"/>
  <c r="G98"/>
  <c r="I98" s="1"/>
  <c r="K98" s="1"/>
  <c r="M98" s="1"/>
  <c r="O98" s="1"/>
  <c r="Q98" s="1"/>
  <c r="E98"/>
  <c r="E97"/>
  <c r="G97" s="1"/>
  <c r="I97" s="1"/>
  <c r="K97" s="1"/>
  <c r="M97" s="1"/>
  <c r="O97" s="1"/>
  <c r="Q97" s="1"/>
  <c r="E96"/>
  <c r="G96" s="1"/>
  <c r="I96" s="1"/>
  <c r="K96" s="1"/>
  <c r="M96" s="1"/>
  <c r="O96" s="1"/>
  <c r="Q96" s="1"/>
  <c r="E95"/>
  <c r="G95" s="1"/>
  <c r="I95" s="1"/>
  <c r="K95" s="1"/>
  <c r="M95" s="1"/>
  <c r="O95" s="1"/>
  <c r="Q95" s="1"/>
  <c r="E94"/>
  <c r="G94" s="1"/>
  <c r="I94" s="1"/>
  <c r="K94" s="1"/>
  <c r="M94" s="1"/>
  <c r="O94" s="1"/>
  <c r="Q94" s="1"/>
  <c r="E93"/>
  <c r="G93" s="1"/>
  <c r="I93" s="1"/>
  <c r="K93" s="1"/>
  <c r="M93" s="1"/>
  <c r="O93" s="1"/>
  <c r="Q93" s="1"/>
  <c r="E92"/>
  <c r="G92" s="1"/>
  <c r="I92" s="1"/>
  <c r="K92" s="1"/>
  <c r="M92" s="1"/>
  <c r="O92" s="1"/>
  <c r="Q92" s="1"/>
  <c r="E91"/>
  <c r="G91" s="1"/>
  <c r="I91" s="1"/>
  <c r="K91" s="1"/>
  <c r="M91" s="1"/>
  <c r="O91" s="1"/>
  <c r="Q91" s="1"/>
  <c r="R90"/>
  <c r="P90"/>
  <c r="P89" s="1"/>
  <c r="N90"/>
  <c r="N89" s="1"/>
  <c r="L90"/>
  <c r="J90"/>
  <c r="H90"/>
  <c r="H89" s="1"/>
  <c r="F90"/>
  <c r="F89" s="1"/>
  <c r="D90"/>
  <c r="C90"/>
  <c r="L89"/>
  <c r="E88"/>
  <c r="G88" s="1"/>
  <c r="I88" s="1"/>
  <c r="K88" s="1"/>
  <c r="M88" s="1"/>
  <c r="O88" s="1"/>
  <c r="Q88" s="1"/>
  <c r="E87"/>
  <c r="G87" s="1"/>
  <c r="I87" s="1"/>
  <c r="K87" s="1"/>
  <c r="M87" s="1"/>
  <c r="O87" s="1"/>
  <c r="Q87" s="1"/>
  <c r="R86"/>
  <c r="P86"/>
  <c r="N86"/>
  <c r="L86"/>
  <c r="J86"/>
  <c r="H86"/>
  <c r="H61" s="1"/>
  <c r="F86"/>
  <c r="D86"/>
  <c r="C86"/>
  <c r="E85"/>
  <c r="G85" s="1"/>
  <c r="I85" s="1"/>
  <c r="K85" s="1"/>
  <c r="M85" s="1"/>
  <c r="O85" s="1"/>
  <c r="Q85" s="1"/>
  <c r="E84"/>
  <c r="G84" s="1"/>
  <c r="I84" s="1"/>
  <c r="K84" s="1"/>
  <c r="M84" s="1"/>
  <c r="O84" s="1"/>
  <c r="Q84" s="1"/>
  <c r="E83"/>
  <c r="G83" s="1"/>
  <c r="I83" s="1"/>
  <c r="K83" s="1"/>
  <c r="M83" s="1"/>
  <c r="O83" s="1"/>
  <c r="Q83" s="1"/>
  <c r="E82"/>
  <c r="G82" s="1"/>
  <c r="I82" s="1"/>
  <c r="K82" s="1"/>
  <c r="M82" s="1"/>
  <c r="O82" s="1"/>
  <c r="Q82" s="1"/>
  <c r="E81"/>
  <c r="G81" s="1"/>
  <c r="I81" s="1"/>
  <c r="K81" s="1"/>
  <c r="M81" s="1"/>
  <c r="O81" s="1"/>
  <c r="Q81" s="1"/>
  <c r="R80"/>
  <c r="P80"/>
  <c r="N80"/>
  <c r="L80"/>
  <c r="L79" s="1"/>
  <c r="J80"/>
  <c r="H80"/>
  <c r="F80"/>
  <c r="D80"/>
  <c r="D79" s="1"/>
  <c r="C80"/>
  <c r="E78"/>
  <c r="G78" s="1"/>
  <c r="E77"/>
  <c r="G77" s="1"/>
  <c r="I77" s="1"/>
  <c r="K77" s="1"/>
  <c r="M77" s="1"/>
  <c r="O77" s="1"/>
  <c r="Q77" s="1"/>
  <c r="R76"/>
  <c r="R61" s="1"/>
  <c r="P76"/>
  <c r="N76"/>
  <c r="L76"/>
  <c r="L61" s="1"/>
  <c r="J76"/>
  <c r="J61" s="1"/>
  <c r="H76"/>
  <c r="F76"/>
  <c r="D76"/>
  <c r="D61" s="1"/>
  <c r="C76"/>
  <c r="C61" s="1"/>
  <c r="E61" s="1"/>
  <c r="G61" s="1"/>
  <c r="G75"/>
  <c r="I75" s="1"/>
  <c r="K75" s="1"/>
  <c r="M75" s="1"/>
  <c r="O75" s="1"/>
  <c r="Q75" s="1"/>
  <c r="E75"/>
  <c r="E74"/>
  <c r="G74" s="1"/>
  <c r="I74" s="1"/>
  <c r="K74" s="1"/>
  <c r="M74" s="1"/>
  <c r="O74" s="1"/>
  <c r="Q74" s="1"/>
  <c r="G73"/>
  <c r="I73" s="1"/>
  <c r="K73" s="1"/>
  <c r="M73" s="1"/>
  <c r="O73" s="1"/>
  <c r="Q73" s="1"/>
  <c r="E73"/>
  <c r="E72"/>
  <c r="G72" s="1"/>
  <c r="I72" s="1"/>
  <c r="K72" s="1"/>
  <c r="M72" s="1"/>
  <c r="O72" s="1"/>
  <c r="Q72" s="1"/>
  <c r="E71"/>
  <c r="G71" s="1"/>
  <c r="I71" s="1"/>
  <c r="K71" s="1"/>
  <c r="M71" s="1"/>
  <c r="O71" s="1"/>
  <c r="Q71" s="1"/>
  <c r="E70"/>
  <c r="G70" s="1"/>
  <c r="I70" s="1"/>
  <c r="K70" s="1"/>
  <c r="M70" s="1"/>
  <c r="O70" s="1"/>
  <c r="Q70" s="1"/>
  <c r="E69"/>
  <c r="G69" s="1"/>
  <c r="I69" s="1"/>
  <c r="K69" s="1"/>
  <c r="M69" s="1"/>
  <c r="O69" s="1"/>
  <c r="Q69" s="1"/>
  <c r="E68"/>
  <c r="G68" s="1"/>
  <c r="I68" s="1"/>
  <c r="K68" s="1"/>
  <c r="M68" s="1"/>
  <c r="O68" s="1"/>
  <c r="Q68" s="1"/>
  <c r="G67"/>
  <c r="I67" s="1"/>
  <c r="K67" s="1"/>
  <c r="M67" s="1"/>
  <c r="O67" s="1"/>
  <c r="Q67" s="1"/>
  <c r="E67"/>
  <c r="E66"/>
  <c r="G66" s="1"/>
  <c r="I66" s="1"/>
  <c r="K66" s="1"/>
  <c r="M66" s="1"/>
  <c r="O66" s="1"/>
  <c r="Q66" s="1"/>
  <c r="G65"/>
  <c r="I65" s="1"/>
  <c r="K65" s="1"/>
  <c r="M65" s="1"/>
  <c r="O65" s="1"/>
  <c r="Q65" s="1"/>
  <c r="E65"/>
  <c r="E64"/>
  <c r="G64" s="1"/>
  <c r="I64" s="1"/>
  <c r="K64" s="1"/>
  <c r="M64" s="1"/>
  <c r="O64" s="1"/>
  <c r="Q64" s="1"/>
  <c r="R63"/>
  <c r="P63"/>
  <c r="P60" s="1"/>
  <c r="P58" s="1"/>
  <c r="N63"/>
  <c r="L63"/>
  <c r="J63"/>
  <c r="H63"/>
  <c r="H62" s="1"/>
  <c r="F63"/>
  <c r="D63"/>
  <c r="C63"/>
  <c r="P62"/>
  <c r="N62"/>
  <c r="F62"/>
  <c r="P61"/>
  <c r="N61"/>
  <c r="F61"/>
  <c r="R60"/>
  <c r="R58" s="1"/>
  <c r="C60"/>
  <c r="C58" s="1"/>
  <c r="E59"/>
  <c r="G59" s="1"/>
  <c r="I59" s="1"/>
  <c r="K59" s="1"/>
  <c r="M59" s="1"/>
  <c r="O59" s="1"/>
  <c r="Q59" s="1"/>
  <c r="E57"/>
  <c r="G57" s="1"/>
  <c r="I57" s="1"/>
  <c r="K57" s="1"/>
  <c r="M57" s="1"/>
  <c r="O57" s="1"/>
  <c r="Q57" s="1"/>
  <c r="E56"/>
  <c r="G56" s="1"/>
  <c r="I56" s="1"/>
  <c r="K56" s="1"/>
  <c r="M56" s="1"/>
  <c r="O56" s="1"/>
  <c r="Q56" s="1"/>
  <c r="E55"/>
  <c r="G55" s="1"/>
  <c r="I55" s="1"/>
  <c r="K55" s="1"/>
  <c r="M55" s="1"/>
  <c r="O55" s="1"/>
  <c r="Q55" s="1"/>
  <c r="E54"/>
  <c r="G54" s="1"/>
  <c r="I54" s="1"/>
  <c r="K54" s="1"/>
  <c r="M54" s="1"/>
  <c r="O54" s="1"/>
  <c r="Q54" s="1"/>
  <c r="R53"/>
  <c r="P53"/>
  <c r="N53"/>
  <c r="L53"/>
  <c r="J53"/>
  <c r="H53"/>
  <c r="F53"/>
  <c r="C53"/>
  <c r="E53" s="1"/>
  <c r="R52"/>
  <c r="P52"/>
  <c r="N52"/>
  <c r="L52"/>
  <c r="J52"/>
  <c r="H52"/>
  <c r="F52"/>
  <c r="C52"/>
  <c r="E52" s="1"/>
  <c r="E50"/>
  <c r="G50" s="1"/>
  <c r="I50" s="1"/>
  <c r="K50" s="1"/>
  <c r="M50" s="1"/>
  <c r="O50" s="1"/>
  <c r="Q50" s="1"/>
  <c r="E49"/>
  <c r="G49" s="1"/>
  <c r="I49" s="1"/>
  <c r="K49" s="1"/>
  <c r="M49" s="1"/>
  <c r="O49" s="1"/>
  <c r="Q49" s="1"/>
  <c r="C48"/>
  <c r="E48" s="1"/>
  <c r="G48" s="1"/>
  <c r="I48" s="1"/>
  <c r="K48" s="1"/>
  <c r="M48" s="1"/>
  <c r="O48" s="1"/>
  <c r="Q48" s="1"/>
  <c r="E47"/>
  <c r="G47" s="1"/>
  <c r="I47" s="1"/>
  <c r="K47" s="1"/>
  <c r="M47" s="1"/>
  <c r="O47" s="1"/>
  <c r="Q47" s="1"/>
  <c r="E46"/>
  <c r="G46" s="1"/>
  <c r="I46" s="1"/>
  <c r="K46" s="1"/>
  <c r="M46" s="1"/>
  <c r="O46" s="1"/>
  <c r="Q46" s="1"/>
  <c r="E45"/>
  <c r="G45" s="1"/>
  <c r="I45" s="1"/>
  <c r="K45" s="1"/>
  <c r="M45" s="1"/>
  <c r="O45" s="1"/>
  <c r="Q45" s="1"/>
  <c r="E44"/>
  <c r="G44" s="1"/>
  <c r="I44" s="1"/>
  <c r="K44" s="1"/>
  <c r="M44" s="1"/>
  <c r="O44" s="1"/>
  <c r="Q44" s="1"/>
  <c r="E43"/>
  <c r="G43" s="1"/>
  <c r="I43" s="1"/>
  <c r="K43" s="1"/>
  <c r="M43" s="1"/>
  <c r="O43" s="1"/>
  <c r="Q43" s="1"/>
  <c r="E42"/>
  <c r="G42" s="1"/>
  <c r="I42" s="1"/>
  <c r="K42" s="1"/>
  <c r="M42" s="1"/>
  <c r="O42" s="1"/>
  <c r="Q42" s="1"/>
  <c r="E41"/>
  <c r="G41" s="1"/>
  <c r="I41" s="1"/>
  <c r="K41" s="1"/>
  <c r="M41" s="1"/>
  <c r="O41" s="1"/>
  <c r="Q41" s="1"/>
  <c r="R40"/>
  <c r="E40"/>
  <c r="G40" s="1"/>
  <c r="I40" s="1"/>
  <c r="K40" s="1"/>
  <c r="M40" s="1"/>
  <c r="O40" s="1"/>
  <c r="Q40" s="1"/>
  <c r="R39"/>
  <c r="R38" s="1"/>
  <c r="E39"/>
  <c r="G39" s="1"/>
  <c r="I39" s="1"/>
  <c r="K39" s="1"/>
  <c r="M39" s="1"/>
  <c r="O39" s="1"/>
  <c r="Q39" s="1"/>
  <c r="P38"/>
  <c r="N38"/>
  <c r="L38"/>
  <c r="C38"/>
  <c r="E38" s="1"/>
  <c r="G38" s="1"/>
  <c r="I38" s="1"/>
  <c r="K38" s="1"/>
  <c r="M38" s="1"/>
  <c r="O38" s="1"/>
  <c r="Q38" s="1"/>
  <c r="E37"/>
  <c r="G37" s="1"/>
  <c r="I37" s="1"/>
  <c r="K37" s="1"/>
  <c r="M37" s="1"/>
  <c r="O37" s="1"/>
  <c r="Q37" s="1"/>
  <c r="R36"/>
  <c r="P36"/>
  <c r="N36"/>
  <c r="L36"/>
  <c r="C36"/>
  <c r="E36" s="1"/>
  <c r="G36" s="1"/>
  <c r="I36" s="1"/>
  <c r="K36" s="1"/>
  <c r="E35"/>
  <c r="G35" s="1"/>
  <c r="I35" s="1"/>
  <c r="K35" s="1"/>
  <c r="M35" s="1"/>
  <c r="O35" s="1"/>
  <c r="Q35" s="1"/>
  <c r="R34"/>
  <c r="E34"/>
  <c r="G34" s="1"/>
  <c r="I34" s="1"/>
  <c r="K34" s="1"/>
  <c r="M34" s="1"/>
  <c r="O34" s="1"/>
  <c r="Q34" s="1"/>
  <c r="E33"/>
  <c r="G33" s="1"/>
  <c r="I33" s="1"/>
  <c r="K33" s="1"/>
  <c r="M33" s="1"/>
  <c r="O33" s="1"/>
  <c r="Q33" s="1"/>
  <c r="P32"/>
  <c r="N32"/>
  <c r="L32"/>
  <c r="C32"/>
  <c r="E32" s="1"/>
  <c r="G32" s="1"/>
  <c r="I32" s="1"/>
  <c r="K32" s="1"/>
  <c r="R31"/>
  <c r="P31"/>
  <c r="N31"/>
  <c r="E31"/>
  <c r="G31" s="1"/>
  <c r="I31" s="1"/>
  <c r="K31" s="1"/>
  <c r="M31" s="1"/>
  <c r="R30"/>
  <c r="P30"/>
  <c r="N30"/>
  <c r="L30"/>
  <c r="J30"/>
  <c r="J9" s="1"/>
  <c r="H30"/>
  <c r="H9" s="1"/>
  <c r="F30"/>
  <c r="D30"/>
  <c r="C30"/>
  <c r="E30" s="1"/>
  <c r="G30" s="1"/>
  <c r="E29"/>
  <c r="G29" s="1"/>
  <c r="I29" s="1"/>
  <c r="K29" s="1"/>
  <c r="M29" s="1"/>
  <c r="O29" s="1"/>
  <c r="Q29" s="1"/>
  <c r="C28"/>
  <c r="E28" s="1"/>
  <c r="G28" s="1"/>
  <c r="I28" s="1"/>
  <c r="K28" s="1"/>
  <c r="M28" s="1"/>
  <c r="O28" s="1"/>
  <c r="Q28" s="1"/>
  <c r="E27"/>
  <c r="G27" s="1"/>
  <c r="I27" s="1"/>
  <c r="K27" s="1"/>
  <c r="M27" s="1"/>
  <c r="O27" s="1"/>
  <c r="Q27" s="1"/>
  <c r="R26"/>
  <c r="G26"/>
  <c r="I26" s="1"/>
  <c r="K26" s="1"/>
  <c r="M26" s="1"/>
  <c r="O26" s="1"/>
  <c r="Q26" s="1"/>
  <c r="E26"/>
  <c r="E25"/>
  <c r="G25" s="1"/>
  <c r="I25" s="1"/>
  <c r="K25" s="1"/>
  <c r="M25" s="1"/>
  <c r="O25" s="1"/>
  <c r="Q25" s="1"/>
  <c r="R24"/>
  <c r="E24"/>
  <c r="G24" s="1"/>
  <c r="I24" s="1"/>
  <c r="K24" s="1"/>
  <c r="M24" s="1"/>
  <c r="O24" s="1"/>
  <c r="Q24" s="1"/>
  <c r="C24"/>
  <c r="E23"/>
  <c r="G23" s="1"/>
  <c r="I23" s="1"/>
  <c r="K23" s="1"/>
  <c r="M23" s="1"/>
  <c r="O23" s="1"/>
  <c r="Q23" s="1"/>
  <c r="G22"/>
  <c r="I22" s="1"/>
  <c r="K22" s="1"/>
  <c r="M22" s="1"/>
  <c r="O22" s="1"/>
  <c r="Q22" s="1"/>
  <c r="E22"/>
  <c r="E21"/>
  <c r="G21" s="1"/>
  <c r="I21" s="1"/>
  <c r="K21" s="1"/>
  <c r="M21" s="1"/>
  <c r="O21" s="1"/>
  <c r="Q21" s="1"/>
  <c r="R20"/>
  <c r="L20"/>
  <c r="C20"/>
  <c r="E20" s="1"/>
  <c r="G20" s="1"/>
  <c r="I20" s="1"/>
  <c r="K20" s="1"/>
  <c r="R19"/>
  <c r="R16" s="1"/>
  <c r="E19"/>
  <c r="G19" s="1"/>
  <c r="I19" s="1"/>
  <c r="K19" s="1"/>
  <c r="M19" s="1"/>
  <c r="O19" s="1"/>
  <c r="Q19" s="1"/>
  <c r="E18"/>
  <c r="G18" s="1"/>
  <c r="I18" s="1"/>
  <c r="K18" s="1"/>
  <c r="M18" s="1"/>
  <c r="O18" s="1"/>
  <c r="Q18" s="1"/>
  <c r="E17"/>
  <c r="G17" s="1"/>
  <c r="I17" s="1"/>
  <c r="K17" s="1"/>
  <c r="M17" s="1"/>
  <c r="O17" s="1"/>
  <c r="Q17" s="1"/>
  <c r="P16"/>
  <c r="N16"/>
  <c r="N9" s="1"/>
  <c r="L16"/>
  <c r="C16"/>
  <c r="E16" s="1"/>
  <c r="G16" s="1"/>
  <c r="I16" s="1"/>
  <c r="K16" s="1"/>
  <c r="K15"/>
  <c r="M15" s="1"/>
  <c r="O15" s="1"/>
  <c r="Q15" s="1"/>
  <c r="G14"/>
  <c r="I14" s="1"/>
  <c r="K14" s="1"/>
  <c r="M14" s="1"/>
  <c r="O14" s="1"/>
  <c r="Q14" s="1"/>
  <c r="E14"/>
  <c r="E13"/>
  <c r="G13" s="1"/>
  <c r="I13" s="1"/>
  <c r="K13" s="1"/>
  <c r="M13" s="1"/>
  <c r="O13" s="1"/>
  <c r="Q13" s="1"/>
  <c r="R12"/>
  <c r="L12"/>
  <c r="C12"/>
  <c r="E12" s="1"/>
  <c r="G12" s="1"/>
  <c r="I12" s="1"/>
  <c r="K12" s="1"/>
  <c r="E11"/>
  <c r="G11" s="1"/>
  <c r="I11" s="1"/>
  <c r="K11" s="1"/>
  <c r="M11" s="1"/>
  <c r="O11" s="1"/>
  <c r="Q11" s="1"/>
  <c r="R10"/>
  <c r="C10"/>
  <c r="E10" s="1"/>
  <c r="G10" s="1"/>
  <c r="I10" s="1"/>
  <c r="K10" s="1"/>
  <c r="M10" s="1"/>
  <c r="O10" s="1"/>
  <c r="Q10" s="1"/>
  <c r="F9"/>
  <c r="D9"/>
  <c r="O148" i="18"/>
  <c r="P109"/>
  <c r="O116"/>
  <c r="P146"/>
  <c r="O146"/>
  <c r="O147"/>
  <c r="N150"/>
  <c r="L150"/>
  <c r="P150"/>
  <c r="M153"/>
  <c r="O153" s="1"/>
  <c r="O154"/>
  <c r="P140"/>
  <c r="O142"/>
  <c r="O140"/>
  <c r="P144"/>
  <c r="H60" i="19" l="1"/>
  <c r="H58" s="1"/>
  <c r="J62"/>
  <c r="M12"/>
  <c r="O12" s="1"/>
  <c r="Q12" s="1"/>
  <c r="J60"/>
  <c r="J58" s="1"/>
  <c r="D60"/>
  <c r="D58" s="1"/>
  <c r="L60"/>
  <c r="L58" s="1"/>
  <c r="H79"/>
  <c r="H51" s="1"/>
  <c r="H158" s="1"/>
  <c r="P79"/>
  <c r="P51" s="1"/>
  <c r="P158" s="1"/>
  <c r="E90"/>
  <c r="G90" s="1"/>
  <c r="I90" s="1"/>
  <c r="K90" s="1"/>
  <c r="M90" s="1"/>
  <c r="O90" s="1"/>
  <c r="Q90" s="1"/>
  <c r="J89"/>
  <c r="R89"/>
  <c r="E112"/>
  <c r="G112" s="1"/>
  <c r="I112" s="1"/>
  <c r="K112" s="1"/>
  <c r="M112" s="1"/>
  <c r="O112" s="1"/>
  <c r="Q112" s="1"/>
  <c r="L109"/>
  <c r="L107" s="1"/>
  <c r="L123"/>
  <c r="L122" s="1"/>
  <c r="E155"/>
  <c r="E58"/>
  <c r="I61"/>
  <c r="K61" s="1"/>
  <c r="M61" s="1"/>
  <c r="O61" s="1"/>
  <c r="Q61" s="1"/>
  <c r="C62"/>
  <c r="R62"/>
  <c r="R51" s="1"/>
  <c r="M20"/>
  <c r="O20" s="1"/>
  <c r="Q20" s="1"/>
  <c r="P9"/>
  <c r="L9"/>
  <c r="M36"/>
  <c r="O36" s="1"/>
  <c r="Q36" s="1"/>
  <c r="F60"/>
  <c r="F58" s="1"/>
  <c r="N60"/>
  <c r="N58" s="1"/>
  <c r="E80"/>
  <c r="G80" s="1"/>
  <c r="I80" s="1"/>
  <c r="K80" s="1"/>
  <c r="M80" s="1"/>
  <c r="O80" s="1"/>
  <c r="Q80" s="1"/>
  <c r="J79"/>
  <c r="R79"/>
  <c r="D89"/>
  <c r="G113"/>
  <c r="I113" s="1"/>
  <c r="K113" s="1"/>
  <c r="M113" s="1"/>
  <c r="O113" s="1"/>
  <c r="Q113" s="1"/>
  <c r="E118"/>
  <c r="G118" s="1"/>
  <c r="I118" s="1"/>
  <c r="J107"/>
  <c r="R107"/>
  <c r="F122"/>
  <c r="P134"/>
  <c r="G150"/>
  <c r="I150" s="1"/>
  <c r="K150" s="1"/>
  <c r="M150" s="1"/>
  <c r="O150" s="1"/>
  <c r="D62"/>
  <c r="E62" s="1"/>
  <c r="G62" s="1"/>
  <c r="I62" s="1"/>
  <c r="K62" s="1"/>
  <c r="M62" s="1"/>
  <c r="O62" s="1"/>
  <c r="Q62" s="1"/>
  <c r="L62"/>
  <c r="C9"/>
  <c r="E9" s="1"/>
  <c r="G9" s="1"/>
  <c r="I9" s="1"/>
  <c r="K9" s="1"/>
  <c r="M9" s="1"/>
  <c r="O9" s="1"/>
  <c r="Q9" s="1"/>
  <c r="M16"/>
  <c r="O16" s="1"/>
  <c r="Q16" s="1"/>
  <c r="O31"/>
  <c r="Q31" s="1"/>
  <c r="G52"/>
  <c r="I52" s="1"/>
  <c r="K52" s="1"/>
  <c r="M52" s="1"/>
  <c r="O52" s="1"/>
  <c r="Q52" s="1"/>
  <c r="G53"/>
  <c r="I53" s="1"/>
  <c r="K53" s="1"/>
  <c r="M53" s="1"/>
  <c r="O53" s="1"/>
  <c r="Q53" s="1"/>
  <c r="F79"/>
  <c r="F51" s="1"/>
  <c r="F158" s="1"/>
  <c r="N79"/>
  <c r="E86"/>
  <c r="G86" s="1"/>
  <c r="I86" s="1"/>
  <c r="K86" s="1"/>
  <c r="M86" s="1"/>
  <c r="O86" s="1"/>
  <c r="Q86" s="1"/>
  <c r="C107"/>
  <c r="E107" s="1"/>
  <c r="G107" s="1"/>
  <c r="I107" s="1"/>
  <c r="E109"/>
  <c r="M117"/>
  <c r="O117" s="1"/>
  <c r="Q117" s="1"/>
  <c r="H123"/>
  <c r="H122" s="1"/>
  <c r="P123"/>
  <c r="P122" s="1"/>
  <c r="Q140"/>
  <c r="K156"/>
  <c r="M156" s="1"/>
  <c r="O156" s="1"/>
  <c r="Q156" s="1"/>
  <c r="I30"/>
  <c r="K30" s="1"/>
  <c r="M30" s="1"/>
  <c r="O30" s="1"/>
  <c r="Q30" s="1"/>
  <c r="D51"/>
  <c r="L51"/>
  <c r="C89"/>
  <c r="E89" s="1"/>
  <c r="G89" s="1"/>
  <c r="I89" s="1"/>
  <c r="K89" s="1"/>
  <c r="M89" s="1"/>
  <c r="O89" s="1"/>
  <c r="Q89" s="1"/>
  <c r="N123"/>
  <c r="N122" s="1"/>
  <c r="G155"/>
  <c r="I155" s="1"/>
  <c r="K155" s="1"/>
  <c r="M155" s="1"/>
  <c r="O155" s="1"/>
  <c r="Q155" s="1"/>
  <c r="E60"/>
  <c r="G60" s="1"/>
  <c r="I60" s="1"/>
  <c r="K60" s="1"/>
  <c r="M60" s="1"/>
  <c r="O60" s="1"/>
  <c r="Q60" s="1"/>
  <c r="M32"/>
  <c r="O32" s="1"/>
  <c r="Q32" s="1"/>
  <c r="E63"/>
  <c r="G63" s="1"/>
  <c r="I63" s="1"/>
  <c r="K63" s="1"/>
  <c r="M63" s="1"/>
  <c r="O63" s="1"/>
  <c r="Q63" s="1"/>
  <c r="C79"/>
  <c r="E79" s="1"/>
  <c r="G79" s="1"/>
  <c r="I79" s="1"/>
  <c r="K79" s="1"/>
  <c r="M79" s="1"/>
  <c r="O79" s="1"/>
  <c r="Q79" s="1"/>
  <c r="E125"/>
  <c r="G125" s="1"/>
  <c r="I125" s="1"/>
  <c r="K125" s="1"/>
  <c r="M125" s="1"/>
  <c r="O125" s="1"/>
  <c r="Q125" s="1"/>
  <c r="J123"/>
  <c r="J122" s="1"/>
  <c r="J51" s="1"/>
  <c r="J158" s="1"/>
  <c r="R123"/>
  <c r="R122" s="1"/>
  <c r="R29"/>
  <c r="R28" s="1"/>
  <c r="I78"/>
  <c r="G76"/>
  <c r="R35"/>
  <c r="R32" s="1"/>
  <c r="D158"/>
  <c r="L158"/>
  <c r="K118"/>
  <c r="M120"/>
  <c r="E76"/>
  <c r="K110"/>
  <c r="M134"/>
  <c r="O135"/>
  <c r="Q150"/>
  <c r="C134"/>
  <c r="P31" i="18"/>
  <c r="P30" s="1"/>
  <c r="P157"/>
  <c r="P155"/>
  <c r="P135"/>
  <c r="P134" s="1"/>
  <c r="P125"/>
  <c r="P118"/>
  <c r="P107" s="1"/>
  <c r="P101"/>
  <c r="P90"/>
  <c r="P86"/>
  <c r="P80"/>
  <c r="P76"/>
  <c r="P63"/>
  <c r="P60" s="1"/>
  <c r="P53"/>
  <c r="P52"/>
  <c r="P38"/>
  <c r="P36"/>
  <c r="P32"/>
  <c r="P16"/>
  <c r="N31"/>
  <c r="N30" s="1"/>
  <c r="N157"/>
  <c r="N156"/>
  <c r="N155" s="1"/>
  <c r="N135"/>
  <c r="N125"/>
  <c r="N118"/>
  <c r="N109"/>
  <c r="N101"/>
  <c r="N90"/>
  <c r="N86"/>
  <c r="N80"/>
  <c r="N76"/>
  <c r="N63"/>
  <c r="N53"/>
  <c r="N52"/>
  <c r="N38"/>
  <c r="N36"/>
  <c r="N32"/>
  <c r="N16"/>
  <c r="E25"/>
  <c r="G25" s="1"/>
  <c r="I25" s="1"/>
  <c r="K25" s="1"/>
  <c r="M25" s="1"/>
  <c r="O25" s="1"/>
  <c r="L16"/>
  <c r="L118"/>
  <c r="L117"/>
  <c r="L156"/>
  <c r="L135"/>
  <c r="L134" s="1"/>
  <c r="K117"/>
  <c r="L113"/>
  <c r="L109" s="1"/>
  <c r="L36"/>
  <c r="L38"/>
  <c r="L20"/>
  <c r="L12"/>
  <c r="K15"/>
  <c r="M15" s="1"/>
  <c r="O15" s="1"/>
  <c r="G58" i="19" l="1"/>
  <c r="I58" s="1"/>
  <c r="K58" s="1"/>
  <c r="M58" s="1"/>
  <c r="O58" s="1"/>
  <c r="Q58" s="1"/>
  <c r="G109"/>
  <c r="K107"/>
  <c r="M107" s="1"/>
  <c r="O107" s="1"/>
  <c r="Q107" s="1"/>
  <c r="N61" i="18"/>
  <c r="R9" i="19"/>
  <c r="N107" i="18"/>
  <c r="P61"/>
  <c r="N51" i="19"/>
  <c r="N158" s="1"/>
  <c r="R158"/>
  <c r="E134"/>
  <c r="G134" s="1"/>
  <c r="I134" s="1"/>
  <c r="K134" s="1"/>
  <c r="C123"/>
  <c r="M110"/>
  <c r="K109"/>
  <c r="K78"/>
  <c r="I76"/>
  <c r="O134"/>
  <c r="Q135"/>
  <c r="O120"/>
  <c r="M118"/>
  <c r="I109"/>
  <c r="P9" i="18"/>
  <c r="N62"/>
  <c r="P58"/>
  <c r="P89"/>
  <c r="N60"/>
  <c r="P123"/>
  <c r="P122" s="1"/>
  <c r="N89"/>
  <c r="N134"/>
  <c r="N123" s="1"/>
  <c r="N122" s="1"/>
  <c r="P62"/>
  <c r="P79"/>
  <c r="N9"/>
  <c r="N79"/>
  <c r="M117"/>
  <c r="O117" s="1"/>
  <c r="L107"/>
  <c r="L32"/>
  <c r="L155"/>
  <c r="L125"/>
  <c r="L123" s="1"/>
  <c r="L101"/>
  <c r="L90"/>
  <c r="L86"/>
  <c r="L80"/>
  <c r="L76"/>
  <c r="L63"/>
  <c r="L60" s="1"/>
  <c r="L53"/>
  <c r="L52"/>
  <c r="L30"/>
  <c r="J90"/>
  <c r="I100"/>
  <c r="K100" s="1"/>
  <c r="M100" s="1"/>
  <c r="O100" s="1"/>
  <c r="J156"/>
  <c r="J155" s="1"/>
  <c r="J134"/>
  <c r="I141"/>
  <c r="K141" s="1"/>
  <c r="M141" s="1"/>
  <c r="O141" s="1"/>
  <c r="I145"/>
  <c r="K145" s="1"/>
  <c r="M145" s="1"/>
  <c r="O145" s="1"/>
  <c r="I144"/>
  <c r="K144" s="1"/>
  <c r="M144" s="1"/>
  <c r="O144" s="1"/>
  <c r="J150"/>
  <c r="I152"/>
  <c r="K152" s="1"/>
  <c r="M152" s="1"/>
  <c r="O152" s="1"/>
  <c r="J118"/>
  <c r="I121"/>
  <c r="K121" s="1"/>
  <c r="M121" s="1"/>
  <c r="O121" s="1"/>
  <c r="J109"/>
  <c r="I114"/>
  <c r="K114" s="1"/>
  <c r="M114" s="1"/>
  <c r="O114" s="1"/>
  <c r="J125"/>
  <c r="J101"/>
  <c r="J86"/>
  <c r="J80"/>
  <c r="J76"/>
  <c r="J63"/>
  <c r="J53"/>
  <c r="J52"/>
  <c r="J30"/>
  <c r="J9" s="1"/>
  <c r="H155"/>
  <c r="H134"/>
  <c r="H125"/>
  <c r="H118"/>
  <c r="H101"/>
  <c r="H90"/>
  <c r="H86"/>
  <c r="H80"/>
  <c r="H76"/>
  <c r="H63"/>
  <c r="H53"/>
  <c r="H52"/>
  <c r="H30"/>
  <c r="E111"/>
  <c r="G111" s="1"/>
  <c r="I111" s="1"/>
  <c r="K111" s="1"/>
  <c r="M111" s="1"/>
  <c r="O111" s="1"/>
  <c r="F113"/>
  <c r="F109" s="1"/>
  <c r="F157"/>
  <c r="F150"/>
  <c r="E151"/>
  <c r="G151" s="1"/>
  <c r="I151" s="1"/>
  <c r="K151" s="1"/>
  <c r="M151" s="1"/>
  <c r="O151" s="1"/>
  <c r="C150"/>
  <c r="F134"/>
  <c r="E149"/>
  <c r="G149" s="1"/>
  <c r="I149" s="1"/>
  <c r="K149" s="1"/>
  <c r="M149" s="1"/>
  <c r="O149" s="1"/>
  <c r="E113"/>
  <c r="J107" l="1"/>
  <c r="L61"/>
  <c r="N58"/>
  <c r="L9"/>
  <c r="Q134" i="19"/>
  <c r="M78"/>
  <c r="K76"/>
  <c r="O110"/>
  <c r="M109"/>
  <c r="O118"/>
  <c r="Q120"/>
  <c r="C122"/>
  <c r="E123"/>
  <c r="G123" s="1"/>
  <c r="I123" s="1"/>
  <c r="K123" s="1"/>
  <c r="M123" s="1"/>
  <c r="O123" s="1"/>
  <c r="Q123" s="1"/>
  <c r="J123" i="18"/>
  <c r="J89"/>
  <c r="J61"/>
  <c r="N51"/>
  <c r="G113"/>
  <c r="I113" s="1"/>
  <c r="K113" s="1"/>
  <c r="M113" s="1"/>
  <c r="O113" s="1"/>
  <c r="H62"/>
  <c r="H89"/>
  <c r="L58"/>
  <c r="L62"/>
  <c r="J60"/>
  <c r="J62"/>
  <c r="L89"/>
  <c r="L79"/>
  <c r="J122"/>
  <c r="J79"/>
  <c r="H9"/>
  <c r="H60"/>
  <c r="H61"/>
  <c r="H79"/>
  <c r="H109"/>
  <c r="H107" s="1"/>
  <c r="H123"/>
  <c r="F53"/>
  <c r="F52"/>
  <c r="C53"/>
  <c r="E53" s="1"/>
  <c r="E115"/>
  <c r="G115" s="1"/>
  <c r="I115" s="1"/>
  <c r="K115" s="1"/>
  <c r="M115" s="1"/>
  <c r="O115" s="1"/>
  <c r="F155"/>
  <c r="F125"/>
  <c r="F118"/>
  <c r="F101"/>
  <c r="F90"/>
  <c r="F86"/>
  <c r="F80"/>
  <c r="F76"/>
  <c r="F63"/>
  <c r="F30"/>
  <c r="F9" s="1"/>
  <c r="D157"/>
  <c r="D30"/>
  <c r="D9" s="1"/>
  <c r="D101"/>
  <c r="D90"/>
  <c r="D86"/>
  <c r="D80"/>
  <c r="D76"/>
  <c r="D63"/>
  <c r="D134"/>
  <c r="E127"/>
  <c r="G127" s="1"/>
  <c r="I127" s="1"/>
  <c r="K127" s="1"/>
  <c r="M127" s="1"/>
  <c r="O127" s="1"/>
  <c r="E143"/>
  <c r="G143" s="1"/>
  <c r="I143" s="1"/>
  <c r="K143" s="1"/>
  <c r="M143" s="1"/>
  <c r="O143" s="1"/>
  <c r="C155"/>
  <c r="E77"/>
  <c r="G77" s="1"/>
  <c r="I77" s="1"/>
  <c r="K77" s="1"/>
  <c r="D155"/>
  <c r="C63"/>
  <c r="C90"/>
  <c r="E90" s="1"/>
  <c r="C109"/>
  <c r="D118"/>
  <c r="C118"/>
  <c r="C101"/>
  <c r="C89" s="1"/>
  <c r="C80"/>
  <c r="E106"/>
  <c r="G106" s="1"/>
  <c r="I106" s="1"/>
  <c r="K106" s="1"/>
  <c r="M106" s="1"/>
  <c r="O106" s="1"/>
  <c r="E139"/>
  <c r="G139" s="1"/>
  <c r="I139" s="1"/>
  <c r="K139" s="1"/>
  <c r="M139" s="1"/>
  <c r="O139" s="1"/>
  <c r="C76"/>
  <c r="E78"/>
  <c r="G78" s="1"/>
  <c r="I78" s="1"/>
  <c r="K78" s="1"/>
  <c r="M78" s="1"/>
  <c r="O78" s="1"/>
  <c r="D112"/>
  <c r="D109" s="1"/>
  <c r="E110"/>
  <c r="G110" s="1"/>
  <c r="I110" s="1"/>
  <c r="K110" s="1"/>
  <c r="D125"/>
  <c r="E37"/>
  <c r="G37" s="1"/>
  <c r="I37" s="1"/>
  <c r="K37" s="1"/>
  <c r="M37" s="1"/>
  <c r="O37" s="1"/>
  <c r="E39"/>
  <c r="G39" s="1"/>
  <c r="I39" s="1"/>
  <c r="K39" s="1"/>
  <c r="M39" s="1"/>
  <c r="O39" s="1"/>
  <c r="E40"/>
  <c r="G40" s="1"/>
  <c r="I40" s="1"/>
  <c r="K40" s="1"/>
  <c r="M40" s="1"/>
  <c r="O40" s="1"/>
  <c r="E41"/>
  <c r="G41" s="1"/>
  <c r="I41" s="1"/>
  <c r="K41" s="1"/>
  <c r="M41" s="1"/>
  <c r="O41" s="1"/>
  <c r="E42"/>
  <c r="G42" s="1"/>
  <c r="I42" s="1"/>
  <c r="K42" s="1"/>
  <c r="M42" s="1"/>
  <c r="O42" s="1"/>
  <c r="E43"/>
  <c r="G43" s="1"/>
  <c r="I43" s="1"/>
  <c r="K43" s="1"/>
  <c r="M43" s="1"/>
  <c r="O43" s="1"/>
  <c r="E44"/>
  <c r="G44" s="1"/>
  <c r="I44" s="1"/>
  <c r="K44" s="1"/>
  <c r="M44" s="1"/>
  <c r="O44" s="1"/>
  <c r="E45"/>
  <c r="G45" s="1"/>
  <c r="I45" s="1"/>
  <c r="K45" s="1"/>
  <c r="M45" s="1"/>
  <c r="O45" s="1"/>
  <c r="E46"/>
  <c r="G46" s="1"/>
  <c r="I46" s="1"/>
  <c r="K46" s="1"/>
  <c r="M46" s="1"/>
  <c r="O46" s="1"/>
  <c r="E47"/>
  <c r="G47" s="1"/>
  <c r="I47" s="1"/>
  <c r="K47" s="1"/>
  <c r="M47" s="1"/>
  <c r="O47" s="1"/>
  <c r="E49"/>
  <c r="G49" s="1"/>
  <c r="I49" s="1"/>
  <c r="K49" s="1"/>
  <c r="M49" s="1"/>
  <c r="O49" s="1"/>
  <c r="E50"/>
  <c r="G50" s="1"/>
  <c r="I50" s="1"/>
  <c r="K50" s="1"/>
  <c r="M50" s="1"/>
  <c r="O50" s="1"/>
  <c r="E54"/>
  <c r="G54" s="1"/>
  <c r="I54" s="1"/>
  <c r="K54" s="1"/>
  <c r="M54" s="1"/>
  <c r="O54" s="1"/>
  <c r="E55"/>
  <c r="G55" s="1"/>
  <c r="I55" s="1"/>
  <c r="K55" s="1"/>
  <c r="M55" s="1"/>
  <c r="O55" s="1"/>
  <c r="E56"/>
  <c r="G56" s="1"/>
  <c r="I56" s="1"/>
  <c r="K56" s="1"/>
  <c r="M56" s="1"/>
  <c r="O56" s="1"/>
  <c r="E57"/>
  <c r="G57" s="1"/>
  <c r="I57" s="1"/>
  <c r="K57" s="1"/>
  <c r="M57" s="1"/>
  <c r="O57" s="1"/>
  <c r="E59"/>
  <c r="G59" s="1"/>
  <c r="I59" s="1"/>
  <c r="K59" s="1"/>
  <c r="M59" s="1"/>
  <c r="O59" s="1"/>
  <c r="E64"/>
  <c r="G64" s="1"/>
  <c r="I64" s="1"/>
  <c r="K64" s="1"/>
  <c r="M64" s="1"/>
  <c r="O64" s="1"/>
  <c r="E65"/>
  <c r="G65" s="1"/>
  <c r="I65" s="1"/>
  <c r="K65" s="1"/>
  <c r="M65" s="1"/>
  <c r="O65" s="1"/>
  <c r="E66"/>
  <c r="G66" s="1"/>
  <c r="I66" s="1"/>
  <c r="K66" s="1"/>
  <c r="M66" s="1"/>
  <c r="O66" s="1"/>
  <c r="E67"/>
  <c r="G67" s="1"/>
  <c r="I67" s="1"/>
  <c r="K67" s="1"/>
  <c r="M67" s="1"/>
  <c r="O67" s="1"/>
  <c r="E68"/>
  <c r="G68" s="1"/>
  <c r="I68" s="1"/>
  <c r="K68" s="1"/>
  <c r="M68" s="1"/>
  <c r="O68" s="1"/>
  <c r="E69"/>
  <c r="G69" s="1"/>
  <c r="I69" s="1"/>
  <c r="K69" s="1"/>
  <c r="M69" s="1"/>
  <c r="O69" s="1"/>
  <c r="E70"/>
  <c r="G70" s="1"/>
  <c r="I70" s="1"/>
  <c r="K70" s="1"/>
  <c r="M70" s="1"/>
  <c r="O70" s="1"/>
  <c r="E71"/>
  <c r="G71" s="1"/>
  <c r="I71" s="1"/>
  <c r="K71" s="1"/>
  <c r="M71" s="1"/>
  <c r="O71" s="1"/>
  <c r="E72"/>
  <c r="G72" s="1"/>
  <c r="I72" s="1"/>
  <c r="K72" s="1"/>
  <c r="M72" s="1"/>
  <c r="O72" s="1"/>
  <c r="E73"/>
  <c r="G73" s="1"/>
  <c r="I73" s="1"/>
  <c r="K73" s="1"/>
  <c r="M73" s="1"/>
  <c r="O73" s="1"/>
  <c r="E74"/>
  <c r="G74" s="1"/>
  <c r="I74" s="1"/>
  <c r="K74" s="1"/>
  <c r="M74" s="1"/>
  <c r="O74" s="1"/>
  <c r="E75"/>
  <c r="G75" s="1"/>
  <c r="I75" s="1"/>
  <c r="K75" s="1"/>
  <c r="M75" s="1"/>
  <c r="O75" s="1"/>
  <c r="E81"/>
  <c r="G81" s="1"/>
  <c r="I81" s="1"/>
  <c r="K81" s="1"/>
  <c r="M81" s="1"/>
  <c r="O81" s="1"/>
  <c r="E82"/>
  <c r="G82" s="1"/>
  <c r="I82" s="1"/>
  <c r="K82" s="1"/>
  <c r="M82" s="1"/>
  <c r="O82" s="1"/>
  <c r="E83"/>
  <c r="G83" s="1"/>
  <c r="I83" s="1"/>
  <c r="K83" s="1"/>
  <c r="M83" s="1"/>
  <c r="O83" s="1"/>
  <c r="E84"/>
  <c r="G84" s="1"/>
  <c r="I84" s="1"/>
  <c r="K84" s="1"/>
  <c r="M84" s="1"/>
  <c r="O84" s="1"/>
  <c r="E85"/>
  <c r="G85" s="1"/>
  <c r="I85" s="1"/>
  <c r="K85" s="1"/>
  <c r="M85" s="1"/>
  <c r="O85" s="1"/>
  <c r="E87"/>
  <c r="G87" s="1"/>
  <c r="I87" s="1"/>
  <c r="K87" s="1"/>
  <c r="M87" s="1"/>
  <c r="O87" s="1"/>
  <c r="E88"/>
  <c r="G88" s="1"/>
  <c r="I88" s="1"/>
  <c r="K88" s="1"/>
  <c r="M88" s="1"/>
  <c r="O88" s="1"/>
  <c r="E91"/>
  <c r="G91" s="1"/>
  <c r="I91" s="1"/>
  <c r="K91" s="1"/>
  <c r="M91" s="1"/>
  <c r="O91" s="1"/>
  <c r="E92"/>
  <c r="G92" s="1"/>
  <c r="I92" s="1"/>
  <c r="K92" s="1"/>
  <c r="M92" s="1"/>
  <c r="O92" s="1"/>
  <c r="E93"/>
  <c r="G93" s="1"/>
  <c r="I93" s="1"/>
  <c r="K93" s="1"/>
  <c r="M93" s="1"/>
  <c r="O93" s="1"/>
  <c r="E94"/>
  <c r="G94" s="1"/>
  <c r="I94" s="1"/>
  <c r="K94" s="1"/>
  <c r="M94" s="1"/>
  <c r="O94" s="1"/>
  <c r="E95"/>
  <c r="G95" s="1"/>
  <c r="I95" s="1"/>
  <c r="K95" s="1"/>
  <c r="M95" s="1"/>
  <c r="O95" s="1"/>
  <c r="E96"/>
  <c r="G96" s="1"/>
  <c r="I96" s="1"/>
  <c r="K96" s="1"/>
  <c r="M96" s="1"/>
  <c r="O96" s="1"/>
  <c r="E97"/>
  <c r="G97" s="1"/>
  <c r="I97" s="1"/>
  <c r="K97" s="1"/>
  <c r="M97" s="1"/>
  <c r="O97" s="1"/>
  <c r="E98"/>
  <c r="G98" s="1"/>
  <c r="I98" s="1"/>
  <c r="K98" s="1"/>
  <c r="M98" s="1"/>
  <c r="O98" s="1"/>
  <c r="E99"/>
  <c r="G99" s="1"/>
  <c r="I99" s="1"/>
  <c r="K99" s="1"/>
  <c r="M99" s="1"/>
  <c r="O99" s="1"/>
  <c r="E102"/>
  <c r="G102" s="1"/>
  <c r="I102" s="1"/>
  <c r="K102" s="1"/>
  <c r="M102" s="1"/>
  <c r="O102" s="1"/>
  <c r="E103"/>
  <c r="G103" s="1"/>
  <c r="I103" s="1"/>
  <c r="K103" s="1"/>
  <c r="M103" s="1"/>
  <c r="O103" s="1"/>
  <c r="E104"/>
  <c r="G104" s="1"/>
  <c r="I104" s="1"/>
  <c r="K104" s="1"/>
  <c r="M104" s="1"/>
  <c r="O104" s="1"/>
  <c r="E105"/>
  <c r="G105" s="1"/>
  <c r="I105" s="1"/>
  <c r="K105" s="1"/>
  <c r="M105" s="1"/>
  <c r="O105" s="1"/>
  <c r="E108"/>
  <c r="G108" s="1"/>
  <c r="I108" s="1"/>
  <c r="K108" s="1"/>
  <c r="M108" s="1"/>
  <c r="O108" s="1"/>
  <c r="E119"/>
  <c r="G119" s="1"/>
  <c r="I119" s="1"/>
  <c r="K119" s="1"/>
  <c r="M119" s="1"/>
  <c r="O119" s="1"/>
  <c r="E120"/>
  <c r="G120" s="1"/>
  <c r="I120" s="1"/>
  <c r="K120" s="1"/>
  <c r="E124"/>
  <c r="G124" s="1"/>
  <c r="I124" s="1"/>
  <c r="K124" s="1"/>
  <c r="M124" s="1"/>
  <c r="O124" s="1"/>
  <c r="E126"/>
  <c r="G126" s="1"/>
  <c r="I126" s="1"/>
  <c r="K126" s="1"/>
  <c r="M126" s="1"/>
  <c r="O126" s="1"/>
  <c r="E128"/>
  <c r="G128" s="1"/>
  <c r="I128" s="1"/>
  <c r="K128" s="1"/>
  <c r="M128" s="1"/>
  <c r="O128" s="1"/>
  <c r="E129"/>
  <c r="G129" s="1"/>
  <c r="I129" s="1"/>
  <c r="K129" s="1"/>
  <c r="M129" s="1"/>
  <c r="O129" s="1"/>
  <c r="E131"/>
  <c r="G131" s="1"/>
  <c r="I131" s="1"/>
  <c r="K131" s="1"/>
  <c r="M131" s="1"/>
  <c r="O131" s="1"/>
  <c r="E132"/>
  <c r="G132" s="1"/>
  <c r="I132" s="1"/>
  <c r="K132" s="1"/>
  <c r="M132" s="1"/>
  <c r="O132" s="1"/>
  <c r="E136"/>
  <c r="G136" s="1"/>
  <c r="I136" s="1"/>
  <c r="K136" s="1"/>
  <c r="M136" s="1"/>
  <c r="O136" s="1"/>
  <c r="E137"/>
  <c r="G137" s="1"/>
  <c r="I137" s="1"/>
  <c r="K137" s="1"/>
  <c r="M137" s="1"/>
  <c r="O137" s="1"/>
  <c r="E138"/>
  <c r="G138" s="1"/>
  <c r="I138" s="1"/>
  <c r="K138" s="1"/>
  <c r="M138" s="1"/>
  <c r="O138" s="1"/>
  <c r="E150"/>
  <c r="G150" s="1"/>
  <c r="I150" s="1"/>
  <c r="K150" s="1"/>
  <c r="M150" s="1"/>
  <c r="O150" s="1"/>
  <c r="E156"/>
  <c r="G156" s="1"/>
  <c r="I156" s="1"/>
  <c r="K156" s="1"/>
  <c r="M156" s="1"/>
  <c r="O156" s="1"/>
  <c r="E157"/>
  <c r="G157" s="1"/>
  <c r="I157" s="1"/>
  <c r="K157" s="1"/>
  <c r="M157" s="1"/>
  <c r="O157" s="1"/>
  <c r="E11"/>
  <c r="G11" s="1"/>
  <c r="I11" s="1"/>
  <c r="K11" s="1"/>
  <c r="M11" s="1"/>
  <c r="O11" s="1"/>
  <c r="E13"/>
  <c r="G13" s="1"/>
  <c r="I13" s="1"/>
  <c r="K13" s="1"/>
  <c r="M13" s="1"/>
  <c r="O13" s="1"/>
  <c r="E14"/>
  <c r="G14" s="1"/>
  <c r="I14" s="1"/>
  <c r="K14" s="1"/>
  <c r="M14" s="1"/>
  <c r="O14" s="1"/>
  <c r="E17"/>
  <c r="G17" s="1"/>
  <c r="I17" s="1"/>
  <c r="K17" s="1"/>
  <c r="M17" s="1"/>
  <c r="O17" s="1"/>
  <c r="E18"/>
  <c r="G18" s="1"/>
  <c r="I18" s="1"/>
  <c r="K18" s="1"/>
  <c r="M18" s="1"/>
  <c r="O18" s="1"/>
  <c r="E19"/>
  <c r="G19" s="1"/>
  <c r="I19" s="1"/>
  <c r="K19" s="1"/>
  <c r="M19" s="1"/>
  <c r="O19" s="1"/>
  <c r="E21"/>
  <c r="G21" s="1"/>
  <c r="I21" s="1"/>
  <c r="K21" s="1"/>
  <c r="M21" s="1"/>
  <c r="O21" s="1"/>
  <c r="E22"/>
  <c r="G22" s="1"/>
  <c r="I22" s="1"/>
  <c r="K22" s="1"/>
  <c r="M22" s="1"/>
  <c r="O22" s="1"/>
  <c r="E23"/>
  <c r="G23" s="1"/>
  <c r="I23" s="1"/>
  <c r="K23" s="1"/>
  <c r="M23" s="1"/>
  <c r="O23" s="1"/>
  <c r="E26"/>
  <c r="G26" s="1"/>
  <c r="I26" s="1"/>
  <c r="K26" s="1"/>
  <c r="M26" s="1"/>
  <c r="O26" s="1"/>
  <c r="E27"/>
  <c r="G27" s="1"/>
  <c r="I27" s="1"/>
  <c r="K27" s="1"/>
  <c r="M27" s="1"/>
  <c r="O27" s="1"/>
  <c r="E29"/>
  <c r="G29" s="1"/>
  <c r="I29" s="1"/>
  <c r="K29" s="1"/>
  <c r="M29" s="1"/>
  <c r="O29" s="1"/>
  <c r="E31"/>
  <c r="G31" s="1"/>
  <c r="I31" s="1"/>
  <c r="K31" s="1"/>
  <c r="M31" s="1"/>
  <c r="O31" s="1"/>
  <c r="E33"/>
  <c r="G33" s="1"/>
  <c r="I33" s="1"/>
  <c r="K33" s="1"/>
  <c r="M33" s="1"/>
  <c r="O33" s="1"/>
  <c r="E34"/>
  <c r="G34" s="1"/>
  <c r="I34" s="1"/>
  <c r="K34" s="1"/>
  <c r="M34" s="1"/>
  <c r="O34" s="1"/>
  <c r="E35"/>
  <c r="G35" s="1"/>
  <c r="I35" s="1"/>
  <c r="K35" s="1"/>
  <c r="M35" s="1"/>
  <c r="O35" s="1"/>
  <c r="C135"/>
  <c r="C134" s="1"/>
  <c r="E134" s="1"/>
  <c r="G134" s="1"/>
  <c r="I134" s="1"/>
  <c r="K134" s="1"/>
  <c r="C130"/>
  <c r="E130" s="1"/>
  <c r="G130" s="1"/>
  <c r="I130" s="1"/>
  <c r="K130" s="1"/>
  <c r="M130" s="1"/>
  <c r="O130" s="1"/>
  <c r="C125"/>
  <c r="E101"/>
  <c r="C86"/>
  <c r="C79" s="1"/>
  <c r="C52"/>
  <c r="E52" s="1"/>
  <c r="C48"/>
  <c r="E48" s="1"/>
  <c r="G48" s="1"/>
  <c r="I48" s="1"/>
  <c r="K48" s="1"/>
  <c r="M48" s="1"/>
  <c r="O48" s="1"/>
  <c r="C38"/>
  <c r="E38" s="1"/>
  <c r="G38" s="1"/>
  <c r="I38" s="1"/>
  <c r="K38" s="1"/>
  <c r="M38" s="1"/>
  <c r="O38" s="1"/>
  <c r="C36"/>
  <c r="E36" s="1"/>
  <c r="G36" s="1"/>
  <c r="I36" s="1"/>
  <c r="K36" s="1"/>
  <c r="M36" s="1"/>
  <c r="O36" s="1"/>
  <c r="C32"/>
  <c r="E32" s="1"/>
  <c r="G32" s="1"/>
  <c r="I32" s="1"/>
  <c r="K32" s="1"/>
  <c r="M32" s="1"/>
  <c r="O32" s="1"/>
  <c r="C30"/>
  <c r="C28"/>
  <c r="E28" s="1"/>
  <c r="G28" s="1"/>
  <c r="I28" s="1"/>
  <c r="K28" s="1"/>
  <c r="M28" s="1"/>
  <c r="O28" s="1"/>
  <c r="C24"/>
  <c r="E24" s="1"/>
  <c r="G24" s="1"/>
  <c r="I24" s="1"/>
  <c r="C20"/>
  <c r="E20" s="1"/>
  <c r="G20" s="1"/>
  <c r="I20" s="1"/>
  <c r="K20" s="1"/>
  <c r="M20" s="1"/>
  <c r="O20" s="1"/>
  <c r="C16"/>
  <c r="E16" s="1"/>
  <c r="G16" s="1"/>
  <c r="I16" s="1"/>
  <c r="K16" s="1"/>
  <c r="M16" s="1"/>
  <c r="O16" s="1"/>
  <c r="C12"/>
  <c r="E12" s="1"/>
  <c r="G12" s="1"/>
  <c r="I12" s="1"/>
  <c r="K12" s="1"/>
  <c r="M12" s="1"/>
  <c r="O12" s="1"/>
  <c r="C10"/>
  <c r="E80"/>
  <c r="D61"/>
  <c r="C60"/>
  <c r="E125" l="1"/>
  <c r="J58"/>
  <c r="G52"/>
  <c r="I52" s="1"/>
  <c r="K52" s="1"/>
  <c r="M52" s="1"/>
  <c r="O52" s="1"/>
  <c r="D123"/>
  <c r="D122" s="1"/>
  <c r="E118"/>
  <c r="E122" i="19"/>
  <c r="G122" s="1"/>
  <c r="I122" s="1"/>
  <c r="K122" s="1"/>
  <c r="M122" s="1"/>
  <c r="O122" s="1"/>
  <c r="Q122" s="1"/>
  <c r="C51"/>
  <c r="Q110"/>
  <c r="O109"/>
  <c r="O78"/>
  <c r="M76"/>
  <c r="Q118"/>
  <c r="D79" i="18"/>
  <c r="F61"/>
  <c r="P51"/>
  <c r="N158"/>
  <c r="E155"/>
  <c r="E63"/>
  <c r="G63" s="1"/>
  <c r="I63" s="1"/>
  <c r="K63" s="1"/>
  <c r="M63" s="1"/>
  <c r="O63" s="1"/>
  <c r="K24"/>
  <c r="M24" s="1"/>
  <c r="O24" s="1"/>
  <c r="E86"/>
  <c r="G86" s="1"/>
  <c r="I86" s="1"/>
  <c r="K86" s="1"/>
  <c r="M86" s="1"/>
  <c r="O86" s="1"/>
  <c r="E30"/>
  <c r="G30" s="1"/>
  <c r="I30" s="1"/>
  <c r="K30" s="1"/>
  <c r="M30" s="1"/>
  <c r="O30" s="1"/>
  <c r="M110"/>
  <c r="O110" s="1"/>
  <c r="K76"/>
  <c r="M77"/>
  <c r="C62"/>
  <c r="D89"/>
  <c r="E89" s="1"/>
  <c r="K118"/>
  <c r="M120"/>
  <c r="E112"/>
  <c r="G112" s="1"/>
  <c r="G109" s="1"/>
  <c r="E76"/>
  <c r="D107"/>
  <c r="L122"/>
  <c r="L51" s="1"/>
  <c r="J51"/>
  <c r="J158" s="1"/>
  <c r="C9"/>
  <c r="E9" s="1"/>
  <c r="G9" s="1"/>
  <c r="I9" s="1"/>
  <c r="K9" s="1"/>
  <c r="M9" s="1"/>
  <c r="O9" s="1"/>
  <c r="E135"/>
  <c r="G135" s="1"/>
  <c r="I135" s="1"/>
  <c r="K135" s="1"/>
  <c r="M135" s="1"/>
  <c r="I76"/>
  <c r="G53"/>
  <c r="I53" s="1"/>
  <c r="K53" s="1"/>
  <c r="M53" s="1"/>
  <c r="O53" s="1"/>
  <c r="E10"/>
  <c r="G10" s="1"/>
  <c r="I10" s="1"/>
  <c r="K10" s="1"/>
  <c r="M10" s="1"/>
  <c r="O10" s="1"/>
  <c r="C107"/>
  <c r="E107" s="1"/>
  <c r="D60"/>
  <c r="D58" s="1"/>
  <c r="H122"/>
  <c r="H58"/>
  <c r="G155"/>
  <c r="I155" s="1"/>
  <c r="K155" s="1"/>
  <c r="M155" s="1"/>
  <c r="O155" s="1"/>
  <c r="D62"/>
  <c r="G90"/>
  <c r="I90" s="1"/>
  <c r="K90" s="1"/>
  <c r="M90" s="1"/>
  <c r="O90" s="1"/>
  <c r="G80"/>
  <c r="I80" s="1"/>
  <c r="K80" s="1"/>
  <c r="M80" s="1"/>
  <c r="O80" s="1"/>
  <c r="G118"/>
  <c r="I118" s="1"/>
  <c r="G125"/>
  <c r="I125" s="1"/>
  <c r="K125" s="1"/>
  <c r="M125" s="1"/>
  <c r="O125" s="1"/>
  <c r="F79"/>
  <c r="G101"/>
  <c r="I101" s="1"/>
  <c r="K101" s="1"/>
  <c r="M101" s="1"/>
  <c r="O101" s="1"/>
  <c r="F107"/>
  <c r="F89"/>
  <c r="G76"/>
  <c r="F60"/>
  <c r="F62"/>
  <c r="F123"/>
  <c r="F122" s="1"/>
  <c r="C123"/>
  <c r="E79"/>
  <c r="C61"/>
  <c r="D51" l="1"/>
  <c r="D158" s="1"/>
  <c r="F58"/>
  <c r="E62"/>
  <c r="I112"/>
  <c r="K112" s="1"/>
  <c r="Q78" i="19"/>
  <c r="O76"/>
  <c r="Q109"/>
  <c r="C158"/>
  <c r="E158" s="1"/>
  <c r="G158" s="1"/>
  <c r="I158" s="1"/>
  <c r="K158" s="1"/>
  <c r="M158" s="1"/>
  <c r="O158" s="1"/>
  <c r="Q158" s="1"/>
  <c r="E51"/>
  <c r="G51" s="1"/>
  <c r="I51" s="1"/>
  <c r="K51" s="1"/>
  <c r="M51" s="1"/>
  <c r="O51" s="1"/>
  <c r="Q51" s="1"/>
  <c r="E109" i="18"/>
  <c r="M134"/>
  <c r="O135"/>
  <c r="M118"/>
  <c r="O120"/>
  <c r="M76"/>
  <c r="O77"/>
  <c r="P158"/>
  <c r="G89"/>
  <c r="I89" s="1"/>
  <c r="K89" s="1"/>
  <c r="M89" s="1"/>
  <c r="O89" s="1"/>
  <c r="E60"/>
  <c r="I109"/>
  <c r="L158"/>
  <c r="H51"/>
  <c r="F51"/>
  <c r="F158" s="1"/>
  <c r="G62"/>
  <c r="I62" s="1"/>
  <c r="G79"/>
  <c r="I79" s="1"/>
  <c r="K79" s="1"/>
  <c r="M79" s="1"/>
  <c r="O79" s="1"/>
  <c r="G60"/>
  <c r="I60" s="1"/>
  <c r="K60" s="1"/>
  <c r="M60" s="1"/>
  <c r="O60" s="1"/>
  <c r="G107"/>
  <c r="I107" s="1"/>
  <c r="K107" s="1"/>
  <c r="M107" s="1"/>
  <c r="O107" s="1"/>
  <c r="E61"/>
  <c r="G61" s="1"/>
  <c r="I61" s="1"/>
  <c r="K61" s="1"/>
  <c r="M61" s="1"/>
  <c r="O61" s="1"/>
  <c r="C58"/>
  <c r="E58" s="1"/>
  <c r="G58" s="1"/>
  <c r="I58" s="1"/>
  <c r="E123"/>
  <c r="G123" s="1"/>
  <c r="I123" s="1"/>
  <c r="C122"/>
  <c r="Q76" i="19" l="1"/>
  <c r="O76" i="18"/>
  <c r="O118"/>
  <c r="O134"/>
  <c r="K58"/>
  <c r="M58" s="1"/>
  <c r="O58" s="1"/>
  <c r="K62"/>
  <c r="M62" s="1"/>
  <c r="O62" s="1"/>
  <c r="K123"/>
  <c r="M123" s="1"/>
  <c r="O123" s="1"/>
  <c r="M112"/>
  <c r="K109"/>
  <c r="H158"/>
  <c r="E122"/>
  <c r="G122" s="1"/>
  <c r="I122" s="1"/>
  <c r="K122" s="1"/>
  <c r="M122" s="1"/>
  <c r="O122" s="1"/>
  <c r="C51"/>
  <c r="M109" l="1"/>
  <c r="O112"/>
  <c r="C158"/>
  <c r="E158" s="1"/>
  <c r="G158" s="1"/>
  <c r="I158" s="1"/>
  <c r="K158" s="1"/>
  <c r="M158" s="1"/>
  <c r="O158" s="1"/>
  <c r="E51"/>
  <c r="G51" s="1"/>
  <c r="I51" s="1"/>
  <c r="K51" s="1"/>
  <c r="M51" s="1"/>
  <c r="O51" s="1"/>
  <c r="O109" l="1"/>
</calcChain>
</file>

<file path=xl/sharedStrings.xml><?xml version="1.0" encoding="utf-8"?>
<sst xmlns="http://schemas.openxmlformats.org/spreadsheetml/2006/main" count="582" uniqueCount="229">
  <si>
    <t>Код бюджетной классификации</t>
  </si>
  <si>
    <t xml:space="preserve">Наименование </t>
  </si>
  <si>
    <t>000 1 00 00000 00 0000 000</t>
  </si>
  <si>
    <t>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</si>
  <si>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</si>
  <si>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</si>
  <si>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</si>
  <si>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</si>
  <si>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</si>
  <si>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</si>
  <si>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</si>
  <si>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</si>
  <si>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</si>
  <si>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000 1 06 00000 00 0000 000</t>
  </si>
  <si>
    <t>НАЛОГИ НА ИМУЩЕСТВО</t>
  </si>
  <si>
    <t>000 1 06 01000 00 0000 110</t>
  </si>
  <si>
    <t>Налог на имущество физических лиц, зачисляемый в бюджеты городских округов</t>
  </si>
  <si>
    <t xml:space="preserve">000 1 06 04000 02 0000 110 </t>
  </si>
  <si>
    <t>Транспортный налог</t>
  </si>
  <si>
    <t>000 1 06 06000 04 0000 110</t>
  </si>
  <si>
    <t>Земельный налог</t>
  </si>
  <si>
    <t>000 1 08 00000 00 0000 000</t>
  </si>
  <si>
    <t>ГОСУДАРСТВЕННАЯ ПОШЛИНА, СБОРЫ</t>
  </si>
  <si>
    <t>000 1 08 03000 01 0000 110</t>
  </si>
  <si>
    <t>000 1 08 07000 01 0000 110</t>
  </si>
  <si>
    <t>000 1 09 00000 00 0000 110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</si>
  <si>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</si>
  <si>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</si>
  <si>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</si>
  <si>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</si>
  <si>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 внутри страны</t>
  </si>
  <si>
    <t>000 1 11 05000 00 0000 120</t>
  </si>
  <si>
    <t>Доходы от сдачи в аренду имущества, находящегося в государственной и муниципальной собственности</t>
  </si>
  <si>
    <t>000 1 11 09000 00 0000 120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</si>
  <si>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</si>
  <si>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</si>
  <si>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</si>
  <si>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</si>
  <si>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</si>
  <si>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</si>
  <si>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 доходы  от  оказания  платных услуг и компенсации  затрат государства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</si>
  <si>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</si>
  <si>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</si>
  <si>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</si>
  <si>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</si>
  <si>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</si>
  <si>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 xml:space="preserve">Доходы от реализации имущества, находящегося в муниципальной собственности                                </t>
  </si>
  <si>
    <t>000 1 14 06000 00 0000 430</t>
  </si>
  <si>
    <t>Доходы    от    продажи     земельных участков, находящихся в государственной    и  муниципальной собственности (за исключением земельных     участков     автономных учреждений)</t>
  </si>
  <si>
    <t>000 1 15 00000 00 0000 000</t>
  </si>
  <si>
    <t>АДМИНИСТРАТИВНЫЕ ПЛАТЕЖИ И СБОРЫ</t>
  </si>
  <si>
    <t>000 1 15 02000 00 0000 140</t>
  </si>
  <si>
    <t>Платежи, взимаемые государственными и муниципальными организациями за выполнение определенных функций</t>
  </si>
  <si>
    <t>000 1 16 00000 00 0000 000</t>
  </si>
  <si>
    <t>ШТРАФЫ, САНКЦИИ, ВОЗМЕЩЕНИЕ УЩЕРБА</t>
  </si>
  <si>
    <t>000 1 16 21000 00 0000 140</t>
  </si>
  <si>
    <t>Денежные взыскания (штрафы)  и иные суммы, взыскиваемые с лиц, виновных в совершении преступлений, и в возмещение ущерба имуществу, зачисляемые в местные бюджеты)</t>
  </si>
  <si>
    <t>000 1 16 03000 00 0000 140</t>
  </si>
  <si>
    <t>Денежные взыскания (штрафы) за нарушение законодательства о налогах и сборах</t>
  </si>
  <si>
    <t>000 1 16 90000 00 0000 140</t>
  </si>
  <si>
    <t>Прочие поступления от денежных взысканий (штрафов) и иных сумм в возмещение ущерба</t>
  </si>
  <si>
    <t>000 1 16 06000 01 0000 140</t>
  </si>
  <si>
    <t>Денежные взыскания (штрафы)  за нарушения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</si>
  <si>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000 1 16 30000 01 0000 140</t>
  </si>
  <si>
    <t>Денежные взыскания (штрафы) за административные правонарушения в области дорожного движения</t>
  </si>
  <si>
    <t>000 1 16 08000 01 0000 140</t>
  </si>
  <si>
    <t xml:space="preserve">Денежные    взыскания    (штрафы)    за    административные правонарушения  в  области  государственного  регулирования производства и  оборота  этилового  спирта,   алкогольной и спиртосодержащей продукции </t>
  </si>
  <si>
    <t>000 1 16 25000 01 0000 140</t>
  </si>
  <si>
    <t>Денежные взыскания (штрафы) за нарушение законодательства в области охраны окружающей среды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</si>
  <si>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</si>
  <si>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</si>
  <si>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000 1 17 00000 00 0000 180</t>
  </si>
  <si>
    <t>ПРОЧИЕ НЕНАЛОГОВЫЕ ДОХОДЫ</t>
  </si>
  <si>
    <t>000 1 17 01000 00 0000 180</t>
  </si>
  <si>
    <t>Невыясненные поступления</t>
  </si>
  <si>
    <t>000 1 17 05000 00 0000 180</t>
  </si>
  <si>
    <t>Прочие неналоговые доходы</t>
  </si>
  <si>
    <t>000 2 00 00000 00 0000 000</t>
  </si>
  <si>
    <t>БЕЗВОЗМЕЗДНЫЕ ПЕРЕЧИСЛЕНИЯ</t>
  </si>
  <si>
    <t>Дотации - всего, в том числе:</t>
  </si>
  <si>
    <t>000 2 02 01001 04 0000 151</t>
  </si>
  <si>
    <t>000 2 02 01003 04 0000 151</t>
  </si>
  <si>
    <t>Субвенции местным бюджетам на реализацию отдельных госполномочий - всего</t>
  </si>
  <si>
    <t>в том числе:</t>
  </si>
  <si>
    <t>Бюджет автономного округа - всего</t>
  </si>
  <si>
    <t>Федеральный бюджет - всего</t>
  </si>
  <si>
    <t>Субвенции местным бюджетам из Регионального фонда компенсаций на реализацию отдельных полномочий в области образования</t>
  </si>
  <si>
    <t>000 2 02 03024 04 0301 151</t>
  </si>
  <si>
    <t>000 2 02 03024 04 0302 151</t>
  </si>
  <si>
    <t xml:space="preserve"> -на обеспечение прав детей-инвалидов и семей, имеющих детей-инвалидов, на образование, воспитание и обучение</t>
  </si>
  <si>
    <t>000 2 02 03024 04 0303 151</t>
  </si>
  <si>
    <t>000 2 02 03026 04 0000 151</t>
  </si>
  <si>
    <t>000 2 02 03024 04 0312 151</t>
  </si>
  <si>
    <t xml:space="preserve"> - на осуществление деятельности по опеке и попечительству</t>
  </si>
  <si>
    <t>000 2 02 03024 04 0305 151</t>
  </si>
  <si>
    <t>000 2 02 03029 04 0379 151</t>
  </si>
  <si>
    <t>000 2 02 03020 04 0000 151</t>
  </si>
  <si>
    <t>Субвенции местным бюджетам из регионального фонда компенсаций на реализацию отдельных государственных полномочий в области здравоохранения</t>
  </si>
  <si>
    <t>000 2 02 03024 04 0306 151</t>
  </si>
  <si>
    <t xml:space="preserve"> -на бесплатное изготовление и ремонт зубных протезов</t>
  </si>
  <si>
    <t>000 2 02 03024 04 0307 151</t>
  </si>
  <si>
    <t xml:space="preserve"> -на обеспечение бесплатными молочными продуктами питания детей до трех лет</t>
  </si>
  <si>
    <t>000 2 02 03055 04 0379 151</t>
  </si>
  <si>
    <t>000 2 02 03024 04 0304 151</t>
  </si>
  <si>
    <t>000 2 02 03024 04 0309 151</t>
  </si>
  <si>
    <t xml:space="preserve"> -на образование и организацию деятельности комиссий по делам несовершеннолетних и защите их прав</t>
  </si>
  <si>
    <t>000 2 02 03003 04 0379 151</t>
  </si>
  <si>
    <t>000 2 02 03024 04 0311 151</t>
  </si>
  <si>
    <t>000 2 02 03003 04 0378 151</t>
  </si>
  <si>
    <t>000 2 02 03015 04 0000 151</t>
  </si>
  <si>
    <t>Иные безвозмездные и безвозвратные перечисления</t>
  </si>
  <si>
    <t>000 2 07 04000 00 0000 180</t>
  </si>
  <si>
    <t>ПРОЧИЕ БЕЗВОЗМЕЗДНЫЕ ПОСТУПЛЕНИЯ</t>
  </si>
  <si>
    <t>Прочие безвозмездные поступления в бюджеты городских округов</t>
  </si>
  <si>
    <t>ИТОГО ДОХОДОВ</t>
  </si>
  <si>
    <t>000 1 05 01000 01 0000 110</t>
  </si>
  <si>
    <t>000 2 02 03024 04 0314 151</t>
  </si>
  <si>
    <t>000 2 02 04025 04 0000 151</t>
  </si>
  <si>
    <t>000 2 02 03024 04 0315 151</t>
  </si>
  <si>
    <t xml:space="preserve">Прочие субсидии бюджетам городских округов </t>
  </si>
  <si>
    <t>000 2 02 03007 04 0000 151</t>
  </si>
  <si>
    <t xml:space="preserve"> - на осуществление полномочий в области  оборота этилового спирта, алкогольной и спиртосодержащей продукции</t>
  </si>
  <si>
    <t>Субсидии из Регионального фонда софинансирования расходов - всего</t>
  </si>
  <si>
    <t xml:space="preserve"> - на 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</t>
  </si>
  <si>
    <t>000 2 02 03055 04 0378 151</t>
  </si>
  <si>
    <t>000 1 16 33040 04 0000 140</t>
  </si>
  <si>
    <t>Денежные взыскания (штрафы) за нарушения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</si>
  <si>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000 2 02 01999 04 0000 151</t>
  </si>
  <si>
    <t>000 2 02 03021 04 0379 151</t>
  </si>
  <si>
    <t>000 2 02 03024 04 0000 151</t>
  </si>
  <si>
    <t>000 2 02 02041 04 0000 151</t>
  </si>
  <si>
    <t>000 2 02 02077 04 0000 151</t>
  </si>
  <si>
    <t>000 2 02 02999 04 0000 151</t>
  </si>
  <si>
    <t>000 2 07 04000 04 0000 180</t>
  </si>
  <si>
    <t>000 2 19 04000 04 0000 151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</si>
  <si>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</si>
  <si>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бюджета города Покачи на 2012 год</t>
  </si>
  <si>
    <t>План на 2012 год</t>
  </si>
  <si>
    <t>Программа "Развитие транспортной системы Ханты-Мансийского автономного округа - Югры" на 2011-2013 годы и период до 2015 года</t>
  </si>
  <si>
    <t xml:space="preserve"> - на 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</t>
  </si>
  <si>
    <t xml:space="preserve"> - на организацию оказания медицинской помощи в соответствии с территориальной программой государственных гарантий оказания гражданам Российской Федерации бесплатной медицинской помощи</t>
  </si>
  <si>
    <t xml:space="preserve"> - на осуществление полномочий по государственному управлению охраной труда</t>
  </si>
  <si>
    <t xml:space="preserve"> -на осуществление полномочий по государственной регистрации актов гражданского состояния</t>
  </si>
  <si>
    <t xml:space="preserve"> - на осуществление первичного воинского учета на территориях, где отсутствуют военные комиссариаты</t>
  </si>
  <si>
    <t xml:space="preserve"> - на составление (изменение и дополнение) списков кандидатов в присяженные заседатели федеральных судов общей юрисдикции в Российской Федерации</t>
  </si>
  <si>
    <t xml:space="preserve">Программа "Культура Югры" на 2011-2013 годы и на период до 2015 года </t>
  </si>
  <si>
    <t>Программа "Модернизация и реформирование жилищно-коммунального комплекса Ханты-Мансийского автономного округа-Югры" на 2011-2013 годы и на период до 2015 года</t>
  </si>
  <si>
    <t xml:space="preserve"> -на предоставление дополнительных мер социальной поддержки детям - сиротам и детям, оставшихся без попечения родителей, а также лицам из числа детей-сирот и детей, оставшихся без попечения родителей, усыновителям, приемным родителям, патронатным воспитателям и воспитателям детских домов семейного типа</t>
  </si>
  <si>
    <t xml:space="preserve"> -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</si>
  <si>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 - на ежемесячное денежное вознаграждение за классное руководство</t>
  </si>
  <si>
    <t xml:space="preserve"> -на реализацию основных общеобразовательных программ </t>
  </si>
  <si>
    <t xml:space="preserve"> -на компенсации части родительской платы за содержание ребенка в 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</si>
  <si>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- на выплату единовременного пособия при всех формах устройства детей, лишенных родительского попечения, в семью</t>
  </si>
  <si>
    <t xml:space="preserve"> - на денежные выплаты медицинскому персоналу фельдшерско - акушерских пунктов, врачам, фельдшерам и медицинским сестрам скорой медицинской помощи </t>
  </si>
  <si>
    <t>- на выравнивание уровня бюджетной обеспеченности</t>
  </si>
  <si>
    <r>
      <t xml:space="preserve">из </t>
    </r>
    <r>
      <rPr>
        <b/>
        <i/>
        <sz val="10"/>
        <rFont val="Times New Roman"/>
        <family val="1"/>
        <charset val="204"/>
      </rPr>
      <t>Регионального фонда финансовой поддержки муниципальных районов(городских округов)</t>
    </r>
  </si>
  <si>
    <r>
      <t xml:space="preserve">из </t>
    </r>
    <r>
      <rPr>
        <b/>
        <i/>
        <sz val="10"/>
        <rFont val="Times New Roman"/>
        <family val="1"/>
        <charset val="204"/>
      </rPr>
      <t>Регионального фонда финансовой поддержки поселений</t>
    </r>
  </si>
  <si>
    <t xml:space="preserve">- на поддержку мер по обеспечению сбалансированности бюджетов </t>
  </si>
  <si>
    <t>- на развитие общественной инфраструктуры и реализации приоритетных направлений развития муниципальных образований</t>
  </si>
  <si>
    <t>- подпрограмма "Музейное дело"</t>
  </si>
  <si>
    <t>- подпрограмма "Автомобильные дороги"</t>
  </si>
  <si>
    <t xml:space="preserve"> - на реализацию программы "Развитие агропромышленного комплекса ХМАО-Югры" в 2011-2013 годах и на период до 2015 года </t>
  </si>
  <si>
    <t>Программа "Новая школа Югры" на 2010-2013 годы и на период до 2015 года</t>
  </si>
  <si>
    <t xml:space="preserve"> - подпрограмма "Обеспечение комплексной безопасности и комфортных условий образовательного процесса"  </t>
  </si>
  <si>
    <t xml:space="preserve"> - подпрограмма "Инновационное развитие образования" </t>
  </si>
  <si>
    <t xml:space="preserve"> -на организацию отдыха и оздоровления детей</t>
  </si>
  <si>
    <t xml:space="preserve"> - на создание и обеспечение деятельности административных комиссий</t>
  </si>
  <si>
    <t>000 2 02 03024 04 0316 151</t>
  </si>
  <si>
    <t>000 2 02 03024 04 0318 151</t>
  </si>
  <si>
    <t>Субвенции местным бюджетам из Регионального фонда компенсаций на реализацию отдельных государственных полномочий (за исключением образования и здравоохранения)</t>
  </si>
  <si>
    <t>Рабочая таблица к приложению 1</t>
  </si>
  <si>
    <t>000 2 02 04999 04 000 151</t>
  </si>
  <si>
    <t>Программа автономного округа "Содействие занятости населения на 2011-2013 годы"</t>
  </si>
  <si>
    <t xml:space="preserve"> - на выплату единовременных пособий при всех формах устройства детей, лишенных родительского попечения, в семью</t>
  </si>
  <si>
    <t xml:space="preserve"> - подпрограмма "Профилактика правонарушений" программы "Профилактика правонарушений в Ханты-Мансийском автономном округе-Югре на 2011-2013 годы"</t>
  </si>
  <si>
    <t xml:space="preserve"> -на обеспечение  жильем отдельных категорий граждан, установленных Федеральными законами от 12.01.1995 г. № 5-ФЗ "О ветеранах", от 24.11.1995 № 181-ФЗ "О социальной защите инвалидов в Российской Федерации"</t>
  </si>
  <si>
    <t>000 2 02 03070 04 0000 151</t>
  </si>
  <si>
    <t>Программа "Энергосбережение и повышение энергетической эффективности на 2011-2015 годы и на перспективу до 2020 года"</t>
  </si>
  <si>
    <t>Уточнение (март)</t>
  </si>
  <si>
    <t>Приложение 1</t>
  </si>
  <si>
    <t>Уточнение (апрель)</t>
  </si>
  <si>
    <t>Программа "Наш дом ХМАО-Югры на 2011-2013 годы"</t>
  </si>
  <si>
    <t>000 2 02 02150 04 0000 151</t>
  </si>
  <si>
    <t>Уточнение (май)</t>
  </si>
  <si>
    <t>Уточнение (июнь)</t>
  </si>
  <si>
    <t>Региональная целевая программа "Молодежь Югры" на 2009-2011 годы</t>
  </si>
  <si>
    <t>000 2 02 04029 04 0000 151</t>
  </si>
  <si>
    <t>На реализацию дополнительных мероприятий, направленных на снижение напряженности на рынке труда</t>
  </si>
  <si>
    <t>000 2 02 02145 04 0000 151</t>
  </si>
  <si>
    <t>Программа "Снижение рисков и смягчение последствий чрезвычайных ситуаций природного и техногенного характера в ХМАО-Югре на 2012-2014 годы и на период до 2016 года"</t>
  </si>
  <si>
    <t>Программа "Развитие физической культуры и спорта в ХМАО - Югре" на 2011-2013годы и на период до 2015 года</t>
  </si>
  <si>
    <t>Субвенции местным бюджетам в рамках подпрограммы "Улучшение жилищных условий населения Ханты-Мансийского автономного округа-Югры на 2011-2013 годы и на период до 2015 года" (на исполнение отдельных государственных полномочий по постановке на учет и учету граждан, имеющих право на получение жилищных субсидий, выезжающих из районов Крайнего Севера и приравненных к ним местностей)</t>
  </si>
  <si>
    <t>Уточнение (август)</t>
  </si>
  <si>
    <t>000 1 05 03000 01 0000 110</t>
  </si>
  <si>
    <t>Единый сельскохозяйственный налог</t>
  </si>
  <si>
    <t>000 1 13 02000 04 0000 130</t>
  </si>
  <si>
    <t>000 2 02 02051 04 0000 151</t>
  </si>
  <si>
    <t>000 2 02 02008 04 0000 151</t>
  </si>
  <si>
    <t>Подпрограмма "Доступное жилье молодым" программы "Улучшение жилищных условий населения ХМАО-Югры на 2011-2013 годы и на период до 2015 года"</t>
  </si>
  <si>
    <t xml:space="preserve"> - подпрограмма "Обеспечение жильем молодых семей" в рамках федеральной целевой программы "Жилище" на 2011-2015 годы</t>
  </si>
  <si>
    <t xml:space="preserve"> - на модернизацию региональных систем общего образования</t>
  </si>
  <si>
    <t xml:space="preserve"> - на реализацию программы энергосбережения и повышения энергетической эффективности на период до 2020 года</t>
  </si>
  <si>
    <t xml:space="preserve"> - подпрограмма "Градостроительная деятельность" программы "Содействие развитию жилищного строительства на 2011-2013 годы и на период до 2015 года" </t>
  </si>
  <si>
    <t xml:space="preserve">Программа "Развитие малого и среднего предпринимательства в ХМАО-Югре на 2011-2013 годы" 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</si>
  <si>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</si>
  <si>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</si>
  <si>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</si>
  <si>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 -на предоставление учащимся муниципальных общеобразовательных учреждений завтраков и обедов</t>
  </si>
  <si>
    <t>Уточнение (сентябрь)</t>
  </si>
  <si>
    <t>Уточнение (октябрь)</t>
  </si>
  <si>
    <t xml:space="preserve"> -подпрограмма "Стимулирование жилищного строительства" программы "Содействие развитию жилищного строительства на 2011-2013 годы и на период до 2015 года"</t>
  </si>
  <si>
    <t xml:space="preserve"> Программа "Содействие развитию жилищного строительства на 2011-2013 годы и на период до 2015 года"</t>
  </si>
  <si>
    <t xml:space="preserve"> На оплату стоимости питания детям школьного возраста в оздоровительных лагерях с дневным пребыванием детей</t>
  </si>
  <si>
    <t>- подпрограмма "Библиотечное дело"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</si>
  <si>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</si>
  <si>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На финансирование наказов избирателей депутатам Думы Ханты-Мансийского автономного округа-Югры</t>
  </si>
  <si>
    <t xml:space="preserve">Подпрограмма "Инновационное развитие образования"
Программы "Новая школа Югры" на 2010-2013 годы </t>
  </si>
  <si>
    <t xml:space="preserve">На комплектование книжных фондов библиотек муниципальных образований </t>
  </si>
  <si>
    <t xml:space="preserve"> - на  возмещение части затрат в связи с предоставлением учителям общеобразовательных учреждений ипотечного кредита</t>
  </si>
  <si>
    <t xml:space="preserve"> - на капитальный ремонт систем теплоснабжения, водоснабжения и водоотведения для подготовки к осенне-зимнему периоду</t>
  </si>
  <si>
    <t>На подпрограмму "Безопасность дорожного движения" программы "Профилактика правонарушений в ХМАО-Югре на 2011-2013 годы"</t>
  </si>
  <si>
    <t>Возмещение части затрат в связи с предоставлением учителям общеобразовательных учреждений ипотечного кредита</t>
  </si>
  <si>
    <t xml:space="preserve"> - на информационное обеспечение общеобразовательных учреждений</t>
  </si>
  <si>
    <t>Уточнение (декабрь)</t>
  </si>
  <si>
    <t>000 2 02 03021 04 0000 151</t>
  </si>
  <si>
    <t xml:space="preserve">к  решению Думы города </t>
  </si>
  <si>
    <r>
      <t xml:space="preserve">из </t>
    </r>
    <r>
      <rPr>
        <sz val="10"/>
        <rFont val="Times New Roman"/>
        <family val="1"/>
        <charset val="204"/>
      </rPr>
      <t>Регионального фонда финансовой поддержки муниципальных районов(городских округов)</t>
    </r>
  </si>
  <si>
    <r>
      <t xml:space="preserve">из </t>
    </r>
    <r>
      <rPr>
        <sz val="10"/>
        <rFont val="Times New Roman"/>
        <family val="1"/>
        <charset val="204"/>
      </rPr>
      <t>Регионального фонда финансовой поддержки поселений</t>
    </r>
  </si>
  <si>
    <t>от 19.12.2012 № 131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</si>
</sst>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#,##0.0"/>
  </numFmts>
  <fonts count="3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color indexed="18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56"/>
      <name val="Times New Roman"/>
      <family val="1"/>
      <charset val="1"/>
    </font>
    <font>
      <b/>
      <sz val="10"/>
      <color indexed="48"/>
      <name val="Times New Roman"/>
      <family val="1"/>
      <charset val="1"/>
    </font>
    <font>
      <i/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b/>
      <i/>
      <sz val="10"/>
      <color indexed="62"/>
      <name val="Times New Roman"/>
      <family val="1"/>
      <charset val="1"/>
    </font>
    <font>
      <b/>
      <i/>
      <sz val="10"/>
      <color indexed="62"/>
      <name val="Times New Roman"/>
      <family val="1"/>
      <charset val="204"/>
    </font>
    <font>
      <strike/>
      <sz val="10"/>
      <name val="Times New Roman"/>
      <family val="1"/>
      <charset val="1"/>
    </font>
    <font>
      <sz val="10"/>
      <color indexed="1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1"/>
    </font>
    <font>
      <sz val="11"/>
      <color indexed="8"/>
      <name val="Calibri"/>
      <family val="2"/>
      <charset val="204"/>
    </font>
    <font>
      <b/>
      <sz val="11"/>
      <name val="Times New Roman Cyr"/>
      <family val="1"/>
      <charset val="204"/>
    </font>
    <font>
      <b/>
      <sz val="10"/>
      <color indexed="56"/>
      <name val="Times New Roman"/>
      <family val="1"/>
      <charset val="204"/>
    </font>
    <font>
      <b/>
      <i/>
      <sz val="10"/>
      <color indexed="18"/>
      <name val="Times New Roman"/>
      <family val="1"/>
      <charset val="204"/>
    </font>
    <font>
      <sz val="12"/>
      <name val="Times New Roman"/>
      <family val="1"/>
      <charset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1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43" fontId="24" fillId="0" borderId="0" applyFont="0" applyFill="0" applyBorder="0" applyAlignment="0" applyProtection="0"/>
  </cellStyleXfs>
  <cellXfs count="217">
    <xf numFmtId="0" fontId="0" fillId="0" borderId="0" xfId="0"/>
    <xf numFmtId="0" fontId="2" fillId="0" borderId="0" xfId="1" applyFont="1"/>
    <xf numFmtId="0" fontId="4" fillId="0" borderId="0" xfId="1" applyFont="1"/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8" fillId="0" borderId="0" xfId="0" applyFont="1" applyFill="1" applyAlignment="1">
      <alignment horizontal="center" vertical="center"/>
    </xf>
    <xf numFmtId="0" fontId="9" fillId="0" borderId="1" xfId="3" applyFont="1" applyFill="1" applyBorder="1" applyAlignment="1">
      <alignment horizontal="left" vertical="top"/>
    </xf>
    <xf numFmtId="165" fontId="9" fillId="0" borderId="1" xfId="3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Alignment="1">
      <alignment horizontal="center"/>
    </xf>
    <xf numFmtId="0" fontId="9" fillId="0" borderId="1" xfId="3" applyFont="1" applyFill="1" applyBorder="1" applyAlignment="1">
      <alignment horizontal="left" vertical="top" wrapText="1"/>
    </xf>
    <xf numFmtId="165" fontId="9" fillId="0" borderId="1" xfId="3" applyNumberFormat="1" applyFont="1" applyFill="1" applyBorder="1" applyAlignment="1" applyProtection="1">
      <alignment vertical="center"/>
      <protection locked="0"/>
    </xf>
    <xf numFmtId="0" fontId="8" fillId="0" borderId="1" xfId="3" applyFont="1" applyFill="1" applyBorder="1" applyAlignment="1">
      <alignment horizontal="left" vertical="top" wrapText="1"/>
    </xf>
    <xf numFmtId="165" fontId="10" fillId="0" borderId="1" xfId="3" applyNumberFormat="1" applyFont="1" applyFill="1" applyBorder="1" applyAlignment="1">
      <alignment horizontal="right" vertical="center"/>
    </xf>
    <xf numFmtId="0" fontId="9" fillId="0" borderId="1" xfId="3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horizontal="right" vertical="center"/>
    </xf>
    <xf numFmtId="0" fontId="8" fillId="0" borderId="1" xfId="3" applyFont="1" applyFill="1" applyBorder="1" applyAlignment="1">
      <alignment horizontal="left" vertical="center"/>
    </xf>
    <xf numFmtId="0" fontId="8" fillId="0" borderId="1" xfId="3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/>
    <xf numFmtId="165" fontId="10" fillId="0" borderId="1" xfId="0" applyNumberFormat="1" applyFont="1" applyFill="1" applyBorder="1" applyAlignment="1">
      <alignment horizontal="right"/>
    </xf>
    <xf numFmtId="0" fontId="12" fillId="0" borderId="1" xfId="3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 vertical="top"/>
    </xf>
    <xf numFmtId="0" fontId="15" fillId="0" borderId="1" xfId="3" applyFont="1" applyFill="1" applyBorder="1" applyAlignment="1">
      <alignment horizontal="left" vertical="top" wrapText="1"/>
    </xf>
    <xf numFmtId="165" fontId="15" fillId="0" borderId="1" xfId="3" applyNumberFormat="1" applyFont="1" applyFill="1" applyBorder="1" applyAlignment="1" applyProtection="1">
      <alignment vertical="center"/>
      <protection locked="0"/>
    </xf>
    <xf numFmtId="165" fontId="8" fillId="0" borderId="1" xfId="3" applyNumberFormat="1" applyFont="1" applyFill="1" applyBorder="1" applyAlignment="1">
      <alignment vertical="center" wrapText="1"/>
    </xf>
    <xf numFmtId="1" fontId="16" fillId="0" borderId="1" xfId="3" applyNumberFormat="1" applyFont="1" applyFill="1" applyBorder="1" applyAlignment="1">
      <alignment horizontal="left" vertical="top" wrapText="1" indent="1"/>
    </xf>
    <xf numFmtId="0" fontId="7" fillId="0" borderId="1" xfId="3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7" fillId="0" borderId="1" xfId="3" applyFont="1" applyFill="1" applyBorder="1" applyAlignment="1">
      <alignment horizontal="left" vertical="top"/>
    </xf>
    <xf numFmtId="3" fontId="7" fillId="0" borderId="1" xfId="0" applyNumberFormat="1" applyFont="1" applyFill="1" applyBorder="1" applyAlignment="1">
      <alignment horizontal="right" vertical="center"/>
    </xf>
    <xf numFmtId="0" fontId="18" fillId="0" borderId="1" xfId="3" applyFont="1" applyFill="1" applyBorder="1" applyAlignment="1">
      <alignment horizontal="left" vertical="top"/>
    </xf>
    <xf numFmtId="165" fontId="18" fillId="0" borderId="1" xfId="3" applyNumberFormat="1" applyFont="1" applyFill="1" applyBorder="1" applyAlignment="1">
      <alignment horizontal="right" vertical="center"/>
    </xf>
    <xf numFmtId="3" fontId="9" fillId="0" borderId="1" xfId="3" applyNumberFormat="1" applyFont="1" applyFill="1" applyBorder="1" applyAlignment="1">
      <alignment horizontal="left" vertical="top" wrapText="1"/>
    </xf>
    <xf numFmtId="165" fontId="11" fillId="0" borderId="1" xfId="3" applyNumberFormat="1" applyFont="1" applyFill="1" applyBorder="1" applyAlignment="1" applyProtection="1">
      <alignment horizontal="right" vertical="center"/>
      <protection locked="0"/>
    </xf>
    <xf numFmtId="165" fontId="19" fillId="0" borderId="1" xfId="3" applyNumberFormat="1" applyFont="1" applyFill="1" applyBorder="1" applyAlignment="1">
      <alignment horizontal="right" vertical="center"/>
    </xf>
    <xf numFmtId="0" fontId="13" fillId="0" borderId="1" xfId="3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center"/>
    </xf>
    <xf numFmtId="165" fontId="9" fillId="0" borderId="1" xfId="3" applyNumberFormat="1" applyFont="1" applyFill="1" applyBorder="1" applyAlignment="1">
      <alignment horizontal="right" vertical="center" wrapText="1"/>
    </xf>
    <xf numFmtId="165" fontId="18" fillId="0" borderId="1" xfId="3" applyNumberFormat="1" applyFont="1" applyFill="1" applyBorder="1" applyAlignment="1">
      <alignment vertical="center" wrapText="1"/>
    </xf>
    <xf numFmtId="165" fontId="18" fillId="0" borderId="1" xfId="3" applyNumberFormat="1" applyFont="1" applyFill="1" applyBorder="1" applyAlignment="1">
      <alignment horizontal="right" vertical="center" wrapText="1"/>
    </xf>
    <xf numFmtId="3" fontId="7" fillId="0" borderId="1" xfId="3" applyNumberFormat="1" applyFont="1" applyFill="1" applyBorder="1" applyAlignment="1">
      <alignment horizontal="left" vertical="center"/>
    </xf>
    <xf numFmtId="3" fontId="7" fillId="0" borderId="1" xfId="3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 applyProtection="1">
      <alignment vertical="center" wrapText="1"/>
    </xf>
    <xf numFmtId="0" fontId="8" fillId="0" borderId="0" xfId="0" applyFont="1" applyFill="1" applyAlignment="1">
      <alignment horizontal="left"/>
    </xf>
    <xf numFmtId="4" fontId="8" fillId="0" borderId="0" xfId="0" applyNumberFormat="1" applyFont="1" applyFill="1" applyAlignment="1">
      <alignment horizontal="right"/>
    </xf>
    <xf numFmtId="4" fontId="10" fillId="0" borderId="0" xfId="0" applyNumberFormat="1" applyFont="1" applyFill="1" applyAlignment="1">
      <alignment horizontal="right"/>
    </xf>
    <xf numFmtId="0" fontId="8" fillId="0" borderId="2" xfId="3" applyFont="1" applyFill="1" applyBorder="1" applyAlignment="1">
      <alignment horizontal="left" vertical="center"/>
    </xf>
    <xf numFmtId="3" fontId="8" fillId="0" borderId="3" xfId="3" applyNumberFormat="1" applyFont="1" applyFill="1" applyBorder="1" applyAlignment="1">
      <alignment horizontal="left" vertical="center" wrapText="1"/>
    </xf>
    <xf numFmtId="165" fontId="22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/>
    <xf numFmtId="165" fontId="10" fillId="0" borderId="1" xfId="0" applyNumberFormat="1" applyFont="1" applyFill="1" applyBorder="1" applyAlignment="1">
      <alignment vertical="center"/>
    </xf>
    <xf numFmtId="165" fontId="26" fillId="0" borderId="1" xfId="3" applyNumberFormat="1" applyFont="1" applyFill="1" applyBorder="1" applyAlignment="1" applyProtection="1">
      <alignment horizontal="right" vertical="center"/>
      <protection locked="0"/>
    </xf>
    <xf numFmtId="165" fontId="14" fillId="0" borderId="1" xfId="0" applyNumberFormat="1" applyFont="1" applyFill="1" applyBorder="1" applyAlignment="1">
      <alignment horizontal="right" vertical="center"/>
    </xf>
    <xf numFmtId="43" fontId="11" fillId="0" borderId="1" xfId="4" applyFont="1" applyFill="1" applyBorder="1" applyAlignment="1" applyProtection="1">
      <alignment horizontal="right" vertical="center"/>
      <protection locked="0"/>
    </xf>
    <xf numFmtId="1" fontId="16" fillId="0" borderId="1" xfId="3" applyNumberFormat="1" applyFont="1" applyFill="1" applyBorder="1" applyAlignment="1">
      <alignment vertical="top" wrapText="1"/>
    </xf>
    <xf numFmtId="3" fontId="8" fillId="0" borderId="1" xfId="3" applyNumberFormat="1" applyFont="1" applyFill="1" applyBorder="1" applyAlignment="1">
      <alignment horizontal="left" vertical="center" wrapText="1"/>
    </xf>
    <xf numFmtId="3" fontId="27" fillId="0" borderId="1" xfId="3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10" fillId="0" borderId="1" xfId="0" applyNumberFormat="1" applyFont="1" applyFill="1" applyBorder="1" applyAlignment="1">
      <alignment horizontal="right" vertical="top"/>
    </xf>
    <xf numFmtId="165" fontId="7" fillId="0" borderId="1" xfId="3" applyNumberFormat="1" applyFont="1" applyFill="1" applyBorder="1" applyAlignment="1" applyProtection="1">
      <alignment horizontal="right" vertical="center"/>
      <protection locked="0"/>
    </xf>
    <xf numFmtId="165" fontId="26" fillId="0" borderId="1" xfId="0" applyNumberFormat="1" applyFont="1" applyFill="1" applyBorder="1" applyAlignment="1">
      <alignment horizontal="right" vertical="center"/>
    </xf>
    <xf numFmtId="49" fontId="8" fillId="0" borderId="1" xfId="3" applyNumberFormat="1" applyFont="1" applyFill="1" applyBorder="1" applyAlignment="1">
      <alignment horizontal="left" vertical="top" wrapText="1"/>
    </xf>
    <xf numFmtId="49" fontId="22" fillId="0" borderId="1" xfId="3" applyNumberFormat="1" applyFont="1" applyFill="1" applyBorder="1" applyAlignment="1">
      <alignment vertical="top" wrapText="1"/>
    </xf>
    <xf numFmtId="0" fontId="9" fillId="0" borderId="1" xfId="3" applyFont="1" applyFill="1" applyBorder="1" applyAlignment="1">
      <alignment vertical="center"/>
    </xf>
    <xf numFmtId="0" fontId="14" fillId="0" borderId="1" xfId="3" applyFont="1" applyFill="1" applyBorder="1" applyAlignment="1">
      <alignment horizontal="left" vertical="center"/>
    </xf>
    <xf numFmtId="0" fontId="9" fillId="0" borderId="1" xfId="3" applyFont="1" applyFill="1" applyBorder="1" applyAlignment="1">
      <alignment horizontal="left" vertical="center"/>
    </xf>
    <xf numFmtId="0" fontId="15" fillId="0" borderId="1" xfId="3" applyFont="1" applyFill="1" applyBorder="1" applyAlignment="1">
      <alignment horizontal="left" vertical="center"/>
    </xf>
    <xf numFmtId="0" fontId="23" fillId="0" borderId="1" xfId="3" applyFont="1" applyFill="1" applyBorder="1" applyAlignment="1">
      <alignment horizontal="left" vertical="center"/>
    </xf>
    <xf numFmtId="0" fontId="7" fillId="0" borderId="1" xfId="3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7" fillId="0" borderId="1" xfId="3" applyFont="1" applyFill="1" applyBorder="1" applyAlignment="1">
      <alignment horizontal="left" vertical="center"/>
    </xf>
    <xf numFmtId="165" fontId="19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28" fillId="0" borderId="0" xfId="0" applyFont="1" applyFill="1" applyAlignment="1">
      <alignment horizontal="right" vertical="center"/>
    </xf>
    <xf numFmtId="3" fontId="29" fillId="0" borderId="0" xfId="0" applyNumberFormat="1" applyFont="1" applyFill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right"/>
    </xf>
    <xf numFmtId="165" fontId="15" fillId="0" borderId="1" xfId="3" applyNumberFormat="1" applyFont="1" applyFill="1" applyBorder="1" applyAlignment="1" applyProtection="1">
      <alignment horizontal="right" vertical="center"/>
      <protection locked="0"/>
    </xf>
    <xf numFmtId="165" fontId="8" fillId="0" borderId="1" xfId="3" applyNumberFormat="1" applyFont="1" applyFill="1" applyBorder="1" applyAlignment="1">
      <alignment horizontal="right" vertical="center" wrapText="1"/>
    </xf>
    <xf numFmtId="0" fontId="7" fillId="0" borderId="1" xfId="3" applyFont="1" applyFill="1" applyBorder="1" applyAlignment="1">
      <alignment horizontal="right" vertical="top"/>
    </xf>
    <xf numFmtId="4" fontId="7" fillId="0" borderId="1" xfId="3" applyNumberFormat="1" applyFont="1" applyFill="1" applyBorder="1" applyAlignment="1" applyProtection="1">
      <alignment horizontal="right" vertical="center" wrapText="1"/>
    </xf>
    <xf numFmtId="0" fontId="4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8" fillId="0" borderId="1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right"/>
    </xf>
    <xf numFmtId="0" fontId="20" fillId="0" borderId="1" xfId="0" applyFont="1" applyFill="1" applyBorder="1" applyAlignment="1">
      <alignment horizontal="right"/>
    </xf>
    <xf numFmtId="4" fontId="8" fillId="0" borderId="4" xfId="0" applyNumberFormat="1" applyFont="1" applyFill="1" applyBorder="1" applyAlignment="1">
      <alignment horizontal="right" vertical="center"/>
    </xf>
    <xf numFmtId="4" fontId="22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43" fontId="8" fillId="0" borderId="1" xfId="4" applyFont="1" applyFill="1" applyBorder="1" applyAlignment="1">
      <alignment horizontal="right" vertical="center"/>
    </xf>
    <xf numFmtId="0" fontId="13" fillId="0" borderId="1" xfId="3" applyFont="1" applyFill="1" applyBorder="1" applyAlignment="1">
      <alignment horizontal="left" vertical="center"/>
    </xf>
    <xf numFmtId="165" fontId="31" fillId="0" borderId="1" xfId="0" applyNumberFormat="1" applyFont="1" applyFill="1" applyBorder="1" applyAlignment="1">
      <alignment horizontal="right" vertical="center"/>
    </xf>
    <xf numFmtId="0" fontId="8" fillId="0" borderId="0" xfId="3" applyFont="1" applyFill="1" applyBorder="1" applyAlignment="1">
      <alignment horizontal="left" vertical="center"/>
    </xf>
    <xf numFmtId="0" fontId="30" fillId="0" borderId="0" xfId="0" applyFont="1" applyFill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" fontId="31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4" fontId="13" fillId="0" borderId="1" xfId="0" applyNumberFormat="1" applyFont="1" applyFill="1" applyBorder="1" applyAlignment="1">
      <alignment horizontal="right"/>
    </xf>
    <xf numFmtId="165" fontId="17" fillId="0" borderId="1" xfId="0" applyNumberFormat="1" applyFont="1" applyFill="1" applyBorder="1" applyAlignment="1">
      <alignment horizontal="right" vertical="center"/>
    </xf>
    <xf numFmtId="165" fontId="21" fillId="0" borderId="1" xfId="0" applyNumberFormat="1" applyFont="1" applyFill="1" applyBorder="1" applyAlignment="1">
      <alignment vertical="center"/>
    </xf>
    <xf numFmtId="4" fontId="21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/>
    </xf>
    <xf numFmtId="4" fontId="19" fillId="0" borderId="1" xfId="0" applyNumberFormat="1" applyFont="1" applyFill="1" applyBorder="1" applyAlignment="1">
      <alignment horizontal="right" vertical="center"/>
    </xf>
    <xf numFmtId="4" fontId="9" fillId="0" borderId="1" xfId="3" applyNumberFormat="1" applyFont="1" applyFill="1" applyBorder="1" applyAlignment="1" applyProtection="1">
      <alignment horizontal="right" vertical="center"/>
      <protection locked="0"/>
    </xf>
    <xf numFmtId="165" fontId="13" fillId="0" borderId="1" xfId="0" applyNumberFormat="1" applyFont="1" applyFill="1" applyBorder="1" applyAlignment="1">
      <alignment horizontal="right" vertical="center"/>
    </xf>
    <xf numFmtId="4" fontId="13" fillId="0" borderId="1" xfId="0" applyNumberFormat="1" applyFont="1" applyFill="1" applyBorder="1" applyAlignment="1">
      <alignment horizontal="right" vertical="center"/>
    </xf>
    <xf numFmtId="3" fontId="13" fillId="0" borderId="1" xfId="3" applyNumberFormat="1" applyFont="1" applyFill="1" applyBorder="1" applyAlignment="1">
      <alignment horizontal="left" vertical="top" wrapText="1"/>
    </xf>
    <xf numFmtId="165" fontId="13" fillId="0" borderId="1" xfId="3" applyNumberFormat="1" applyFont="1" applyFill="1" applyBorder="1" applyAlignment="1">
      <alignment horizontal="right" vertical="center" wrapText="1"/>
    </xf>
    <xf numFmtId="4" fontId="10" fillId="0" borderId="1" xfId="3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/>
    </xf>
    <xf numFmtId="4" fontId="11" fillId="0" borderId="1" xfId="4" applyNumberFormat="1" applyFont="1" applyFill="1" applyBorder="1" applyAlignment="1" applyProtection="1">
      <alignment horizontal="right" vertical="center"/>
      <protection locked="0"/>
    </xf>
    <xf numFmtId="4" fontId="26" fillId="0" borderId="1" xfId="3" applyNumberFormat="1" applyFont="1" applyFill="1" applyBorder="1" applyAlignment="1" applyProtection="1">
      <alignment horizontal="right" vertical="center"/>
      <protection locked="0"/>
    </xf>
    <xf numFmtId="4" fontId="15" fillId="0" borderId="1" xfId="3" applyNumberFormat="1" applyFont="1" applyFill="1" applyBorder="1" applyAlignment="1" applyProtection="1">
      <alignment horizontal="right" vertical="center"/>
      <protection locked="0"/>
    </xf>
    <xf numFmtId="4" fontId="8" fillId="0" borderId="1" xfId="3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/>
    </xf>
    <xf numFmtId="4" fontId="18" fillId="0" borderId="1" xfId="3" applyNumberFormat="1" applyFont="1" applyFill="1" applyBorder="1" applyAlignment="1">
      <alignment horizontal="right" vertical="center"/>
    </xf>
    <xf numFmtId="4" fontId="11" fillId="0" borderId="1" xfId="3" applyNumberFormat="1" applyFont="1" applyFill="1" applyBorder="1" applyAlignment="1" applyProtection="1">
      <alignment horizontal="right" vertical="center"/>
      <protection locked="0"/>
    </xf>
    <xf numFmtId="4" fontId="19" fillId="0" borderId="1" xfId="3" applyNumberFormat="1" applyFont="1" applyFill="1" applyBorder="1" applyAlignment="1">
      <alignment horizontal="right" vertical="center"/>
    </xf>
    <xf numFmtId="4" fontId="7" fillId="0" borderId="1" xfId="3" applyNumberFormat="1" applyFont="1" applyFill="1" applyBorder="1" applyAlignment="1">
      <alignment horizontal="right" vertical="top"/>
    </xf>
    <xf numFmtId="4" fontId="10" fillId="0" borderId="1" xfId="0" applyNumberFormat="1" applyFont="1" applyFill="1" applyBorder="1" applyAlignment="1">
      <alignment horizontal="right" vertical="top"/>
    </xf>
    <xf numFmtId="4" fontId="7" fillId="0" borderId="1" xfId="3" applyNumberFormat="1" applyFont="1" applyFill="1" applyBorder="1" applyAlignment="1" applyProtection="1">
      <alignment horizontal="right" vertical="center"/>
      <protection locked="0"/>
    </xf>
    <xf numFmtId="4" fontId="9" fillId="0" borderId="1" xfId="3" applyNumberFormat="1" applyFont="1" applyFill="1" applyBorder="1" applyAlignment="1">
      <alignment horizontal="right" vertical="center" wrapText="1"/>
    </xf>
    <xf numFmtId="4" fontId="18" fillId="0" borderId="1" xfId="3" applyNumberFormat="1" applyFont="1" applyFill="1" applyBorder="1" applyAlignment="1">
      <alignment horizontal="right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" fontId="26" fillId="0" borderId="1" xfId="0" applyNumberFormat="1" applyFont="1" applyFill="1" applyBorder="1" applyAlignment="1">
      <alignment horizontal="right" vertical="center"/>
    </xf>
    <xf numFmtId="4" fontId="14" fillId="0" borderId="1" xfId="0" applyNumberFormat="1" applyFont="1" applyFill="1" applyBorder="1" applyAlignment="1">
      <alignment horizontal="right" vertical="center"/>
    </xf>
    <xf numFmtId="4" fontId="13" fillId="0" borderId="1" xfId="3" applyNumberFormat="1" applyFont="1" applyFill="1" applyBorder="1" applyAlignment="1">
      <alignment horizontal="right" vertical="center" wrapText="1"/>
    </xf>
    <xf numFmtId="4" fontId="9" fillId="0" borderId="1" xfId="3" applyNumberFormat="1" applyFont="1" applyFill="1" applyBorder="1" applyAlignment="1" applyProtection="1">
      <alignment vertical="center"/>
      <protection locked="0"/>
    </xf>
    <xf numFmtId="4" fontId="8" fillId="0" borderId="1" xfId="4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top"/>
    </xf>
    <xf numFmtId="0" fontId="2" fillId="0" borderId="0" xfId="1" applyFont="1" applyFill="1"/>
    <xf numFmtId="4" fontId="13" fillId="0" borderId="1" xfId="3" applyNumberFormat="1" applyFont="1" applyFill="1" applyBorder="1" applyAlignment="1" applyProtection="1">
      <alignment horizontal="right" vertical="center"/>
      <protection locked="0"/>
    </xf>
    <xf numFmtId="1" fontId="13" fillId="0" borderId="1" xfId="3" applyNumberFormat="1" applyFont="1" applyFill="1" applyBorder="1" applyAlignment="1">
      <alignment vertical="top" wrapText="1"/>
    </xf>
    <xf numFmtId="165" fontId="13" fillId="0" borderId="1" xfId="3" applyNumberFormat="1" applyFont="1" applyFill="1" applyBorder="1" applyAlignment="1" applyProtection="1">
      <protection locked="0"/>
    </xf>
    <xf numFmtId="165" fontId="13" fillId="0" borderId="1" xfId="3" applyNumberFormat="1" applyFont="1" applyFill="1" applyBorder="1" applyAlignment="1" applyProtection="1">
      <alignment horizontal="right"/>
      <protection locked="0"/>
    </xf>
    <xf numFmtId="164" fontId="10" fillId="0" borderId="1" xfId="0" applyNumberFormat="1" applyFont="1" applyFill="1" applyBorder="1" applyAlignment="1">
      <alignment horizontal="right" vertical="center"/>
    </xf>
    <xf numFmtId="165" fontId="14" fillId="0" borderId="4" xfId="0" applyNumberFormat="1" applyFont="1" applyFill="1" applyBorder="1" applyAlignment="1">
      <alignment horizontal="right" vertical="center"/>
    </xf>
    <xf numFmtId="4" fontId="14" fillId="0" borderId="4" xfId="0" applyNumberFormat="1" applyFont="1" applyFill="1" applyBorder="1" applyAlignment="1">
      <alignment horizontal="right" vertical="center"/>
    </xf>
    <xf numFmtId="165" fontId="22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4" fontId="22" fillId="0" borderId="1" xfId="0" applyNumberFormat="1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 vertical="center"/>
    </xf>
    <xf numFmtId="3" fontId="7" fillId="0" borderId="4" xfId="3" applyNumberFormat="1" applyFont="1" applyFill="1" applyBorder="1" applyAlignment="1">
      <alignment horizontal="left" vertical="top" wrapText="1"/>
    </xf>
    <xf numFmtId="3" fontId="7" fillId="0" borderId="1" xfId="3" applyNumberFormat="1" applyFont="1" applyFill="1" applyBorder="1" applyAlignment="1">
      <alignment horizontal="left" vertical="top" wrapText="1"/>
    </xf>
    <xf numFmtId="0" fontId="10" fillId="0" borderId="1" xfId="3" applyFont="1" applyFill="1" applyBorder="1" applyAlignment="1">
      <alignment horizontal="left" vertical="top" wrapText="1"/>
    </xf>
    <xf numFmtId="1" fontId="10" fillId="0" borderId="1" xfId="3" applyNumberFormat="1" applyFont="1" applyFill="1" applyBorder="1" applyAlignment="1">
      <alignment vertical="top" wrapText="1"/>
    </xf>
    <xf numFmtId="4" fontId="8" fillId="0" borderId="0" xfId="0" applyNumberFormat="1" applyFont="1" applyFill="1" applyAlignment="1">
      <alignment horizontal="center" vertical="center"/>
    </xf>
    <xf numFmtId="0" fontId="13" fillId="0" borderId="1" xfId="3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vertical="center"/>
    </xf>
    <xf numFmtId="165" fontId="13" fillId="0" borderId="1" xfId="0" applyNumberFormat="1" applyFont="1" applyFill="1" applyBorder="1" applyAlignment="1">
      <alignment vertical="center"/>
    </xf>
    <xf numFmtId="0" fontId="33" fillId="0" borderId="1" xfId="3" applyFont="1" applyFill="1" applyBorder="1" applyAlignment="1">
      <alignment horizontal="left" vertical="center"/>
    </xf>
    <xf numFmtId="1" fontId="8" fillId="0" borderId="1" xfId="3" applyNumberFormat="1" applyFont="1" applyFill="1" applyBorder="1" applyAlignment="1">
      <alignment horizontal="left" vertical="top" wrapText="1" indent="1"/>
    </xf>
    <xf numFmtId="49" fontId="13" fillId="0" borderId="1" xfId="3" applyNumberFormat="1" applyFont="1" applyFill="1" applyBorder="1" applyAlignment="1">
      <alignment vertical="top" wrapText="1"/>
    </xf>
    <xf numFmtId="165" fontId="13" fillId="0" borderId="1" xfId="0" applyNumberFormat="1" applyFont="1" applyFill="1" applyBorder="1" applyAlignment="1">
      <alignment horizontal="center"/>
    </xf>
    <xf numFmtId="4" fontId="13" fillId="0" borderId="1" xfId="0" applyNumberFormat="1" applyFont="1" applyFill="1" applyBorder="1" applyAlignment="1">
      <alignment horizontal="center"/>
    </xf>
    <xf numFmtId="1" fontId="8" fillId="0" borderId="1" xfId="3" applyNumberFormat="1" applyFont="1" applyFill="1" applyBorder="1" applyAlignment="1">
      <alignment vertical="top" wrapText="1"/>
    </xf>
    <xf numFmtId="0" fontId="34" fillId="0" borderId="0" xfId="1" applyNumberFormat="1" applyFont="1" applyFill="1" applyAlignment="1" applyProtection="1">
      <alignment horizontal="center" vertical="center" wrapText="1"/>
      <protection hidden="1"/>
    </xf>
    <xf numFmtId="0" fontId="35" fillId="0" borderId="0" xfId="1" applyFont="1" applyFill="1"/>
    <xf numFmtId="0" fontId="8" fillId="0" borderId="1" xfId="3" applyFont="1" applyFill="1" applyBorder="1" applyAlignment="1">
      <alignment vertical="center"/>
    </xf>
    <xf numFmtId="0" fontId="8" fillId="0" borderId="1" xfId="3" applyFont="1" applyFill="1" applyBorder="1" applyAlignment="1">
      <alignment horizontal="left" vertical="top"/>
    </xf>
    <xf numFmtId="165" fontId="8" fillId="0" borderId="1" xfId="3" applyNumberFormat="1" applyFont="1" applyFill="1" applyBorder="1" applyAlignment="1" applyProtection="1">
      <alignment horizontal="right" vertical="center"/>
      <protection locked="0"/>
    </xf>
    <xf numFmtId="4" fontId="8" fillId="0" borderId="1" xfId="3" applyNumberFormat="1" applyFont="1" applyFill="1" applyBorder="1" applyAlignment="1" applyProtection="1">
      <alignment horizontal="right" vertical="center"/>
      <protection locked="0"/>
    </xf>
    <xf numFmtId="165" fontId="8" fillId="0" borderId="1" xfId="3" applyNumberFormat="1" applyFont="1" applyFill="1" applyBorder="1" applyAlignment="1" applyProtection="1">
      <alignment vertical="center"/>
      <protection locked="0"/>
    </xf>
    <xf numFmtId="165" fontId="13" fillId="0" borderId="1" xfId="3" applyNumberFormat="1" applyFont="1" applyFill="1" applyBorder="1" applyAlignment="1">
      <alignment horizontal="right" vertical="center"/>
    </xf>
    <xf numFmtId="4" fontId="13" fillId="0" borderId="1" xfId="3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horizontal="right" vertical="center"/>
    </xf>
    <xf numFmtId="165" fontId="13" fillId="0" borderId="1" xfId="0" applyNumberFormat="1" applyFont="1" applyFill="1" applyBorder="1" applyAlignment="1"/>
    <xf numFmtId="165" fontId="13" fillId="0" borderId="1" xfId="0" applyNumberFormat="1" applyFont="1" applyFill="1" applyBorder="1" applyAlignment="1">
      <alignment horizontal="right"/>
    </xf>
    <xf numFmtId="43" fontId="13" fillId="0" borderId="1" xfId="4" applyFont="1" applyFill="1" applyBorder="1" applyAlignment="1" applyProtection="1">
      <alignment horizontal="right" vertical="center"/>
      <protection locked="0"/>
    </xf>
    <xf numFmtId="4" fontId="13" fillId="0" borderId="1" xfId="4" applyNumberFormat="1" applyFont="1" applyFill="1" applyBorder="1" applyAlignment="1" applyProtection="1">
      <alignment horizontal="right" vertical="center"/>
      <protection locked="0"/>
    </xf>
    <xf numFmtId="165" fontId="13" fillId="0" borderId="1" xfId="3" applyNumberFormat="1" applyFont="1" applyFill="1" applyBorder="1" applyAlignment="1" applyProtection="1">
      <alignment horizontal="right" vertical="center"/>
      <protection locked="0"/>
    </xf>
    <xf numFmtId="4" fontId="8" fillId="0" borderId="1" xfId="3" applyNumberFormat="1" applyFont="1" applyFill="1" applyBorder="1" applyAlignment="1" applyProtection="1">
      <alignment vertical="center"/>
      <protection locked="0"/>
    </xf>
    <xf numFmtId="164" fontId="13" fillId="0" borderId="1" xfId="0" applyNumberFormat="1" applyFont="1" applyFill="1" applyBorder="1" applyAlignment="1"/>
    <xf numFmtId="164" fontId="13" fillId="0" borderId="1" xfId="0" applyNumberFormat="1" applyFont="1" applyFill="1" applyBorder="1" applyAlignment="1">
      <alignment horizontal="right"/>
    </xf>
    <xf numFmtId="164" fontId="13" fillId="0" borderId="1" xfId="0" applyNumberFormat="1" applyFont="1" applyFill="1" applyBorder="1" applyAlignment="1">
      <alignment horizontal="right" vertical="center"/>
    </xf>
    <xf numFmtId="0" fontId="8" fillId="0" borderId="1" xfId="3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right" vertical="center"/>
    </xf>
    <xf numFmtId="165" fontId="8" fillId="0" borderId="1" xfId="3" applyNumberFormat="1" applyFont="1" applyFill="1" applyBorder="1" applyAlignment="1">
      <alignment horizontal="right" vertical="center"/>
    </xf>
    <xf numFmtId="4" fontId="8" fillId="0" borderId="1" xfId="3" applyNumberFormat="1" applyFont="1" applyFill="1" applyBorder="1" applyAlignment="1">
      <alignment horizontal="right" vertical="center"/>
    </xf>
    <xf numFmtId="3" fontId="8" fillId="0" borderId="1" xfId="3" applyNumberFormat="1" applyFont="1" applyFill="1" applyBorder="1" applyAlignment="1">
      <alignment horizontal="left" vertical="top" wrapText="1"/>
    </xf>
    <xf numFmtId="0" fontId="8" fillId="0" borderId="1" xfId="3" applyFont="1" applyFill="1" applyBorder="1" applyAlignment="1">
      <alignment horizontal="right" vertical="top"/>
    </xf>
    <xf numFmtId="4" fontId="8" fillId="0" borderId="1" xfId="3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4" fontId="13" fillId="0" borderId="1" xfId="0" applyNumberFormat="1" applyFont="1" applyFill="1" applyBorder="1" applyAlignment="1">
      <alignment horizontal="right" vertical="top"/>
    </xf>
    <xf numFmtId="3" fontId="8" fillId="0" borderId="4" xfId="3" applyNumberFormat="1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horizontal="right" vertical="center"/>
    </xf>
    <xf numFmtId="3" fontId="8" fillId="0" borderId="1" xfId="3" applyNumberFormat="1" applyFont="1" applyFill="1" applyBorder="1" applyAlignment="1">
      <alignment horizontal="left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" fontId="8" fillId="0" borderId="1" xfId="3" applyNumberFormat="1" applyFont="1" applyFill="1" applyBorder="1" applyAlignment="1" applyProtection="1">
      <alignment vertical="center" wrapText="1"/>
    </xf>
    <xf numFmtId="4" fontId="8" fillId="0" borderId="1" xfId="3" applyNumberFormat="1" applyFont="1" applyFill="1" applyBorder="1" applyAlignment="1" applyProtection="1">
      <alignment horizontal="right" vertical="center" wrapText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5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25" fillId="0" borderId="8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3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6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36" fillId="0" borderId="8" xfId="2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3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3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5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_Tmp2" xfId="1"/>
    <cellStyle name="Обычный_Tmp7" xfId="2"/>
    <cellStyle name="Обычный_Январь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64"/>
  <sheetViews>
    <sheetView workbookViewId="0">
      <selection activeCell="S9" sqref="S9"/>
    </sheetView>
  </sheetViews>
  <sheetFormatPr defaultColWidth="18.5703125" defaultRowHeight="12.75"/>
  <cols>
    <col min="1" max="1" width="25.28515625" style="9" customWidth="1"/>
    <col min="2" max="2" width="61" style="46" customWidth="1"/>
    <col min="3" max="3" width="15.85546875" style="46" hidden="1" customWidth="1"/>
    <col min="4" max="4" width="18.5703125" style="94" hidden="1" customWidth="1"/>
    <col min="5" max="5" width="18.5703125" style="9" hidden="1" customWidth="1"/>
    <col min="6" max="6" width="18.5703125" style="94" hidden="1" customWidth="1"/>
    <col min="7" max="7" width="18.5703125" style="9" hidden="1" customWidth="1"/>
    <col min="8" max="8" width="18.5703125" style="94" hidden="1" customWidth="1"/>
    <col min="9" max="9" width="18.5703125" style="9" hidden="1" customWidth="1"/>
    <col min="10" max="10" width="18.5703125" style="94" hidden="1" customWidth="1"/>
    <col min="11" max="11" width="18.5703125" style="9" hidden="1" customWidth="1"/>
    <col min="12" max="12" width="18.5703125" style="94" hidden="1" customWidth="1"/>
    <col min="13" max="13" width="18.5703125" style="9" hidden="1" customWidth="1"/>
    <col min="14" max="14" width="18.5703125" style="94" hidden="1" customWidth="1"/>
    <col min="15" max="15" width="0" style="9" hidden="1" customWidth="1"/>
    <col min="16" max="16" width="0" style="94" hidden="1" customWidth="1"/>
    <col min="17" max="17" width="18.5703125" style="9"/>
    <col min="18" max="18" width="18.5703125" style="94"/>
    <col min="19" max="16384" width="18.5703125" style="9"/>
  </cols>
  <sheetData>
    <row r="1" spans="1:19" s="2" customFormat="1" ht="12.75" customHeight="1">
      <c r="A1" s="60"/>
      <c r="D1" s="84"/>
      <c r="E1" s="77"/>
      <c r="F1" s="84"/>
      <c r="G1" s="77"/>
      <c r="H1" s="84"/>
      <c r="I1" s="77"/>
      <c r="J1" s="84"/>
      <c r="K1" s="77"/>
      <c r="L1" s="84"/>
      <c r="M1" s="77"/>
      <c r="N1" s="84"/>
      <c r="O1" s="77"/>
      <c r="P1" s="84"/>
      <c r="Q1" s="77"/>
      <c r="R1" s="84"/>
      <c r="S1" s="77" t="s">
        <v>170</v>
      </c>
    </row>
    <row r="2" spans="1:19" s="2" customFormat="1" ht="14.25" customHeight="1">
      <c r="A2" s="60"/>
      <c r="D2" s="84"/>
      <c r="E2" s="76"/>
      <c r="F2" s="84"/>
      <c r="G2" s="76"/>
      <c r="H2" s="84"/>
      <c r="I2" s="76"/>
      <c r="J2" s="84"/>
      <c r="K2" s="76"/>
      <c r="L2" s="84"/>
      <c r="M2" s="76"/>
      <c r="N2" s="84"/>
      <c r="O2" s="76"/>
      <c r="P2" s="84"/>
      <c r="Q2" s="76"/>
      <c r="R2" s="84"/>
      <c r="S2" s="76"/>
    </row>
    <row r="3" spans="1:19" s="2" customFormat="1" ht="17.25" customHeight="1">
      <c r="A3" s="60"/>
      <c r="C3" s="76"/>
      <c r="D3" s="84"/>
      <c r="F3" s="84"/>
      <c r="H3" s="84"/>
      <c r="J3" s="84"/>
      <c r="L3" s="84"/>
      <c r="N3" s="84"/>
      <c r="P3" s="84"/>
      <c r="R3" s="84"/>
    </row>
    <row r="4" spans="1:19" s="2" customFormat="1" ht="12.75" customHeight="1">
      <c r="A4" s="60"/>
      <c r="C4" s="75"/>
      <c r="D4" s="84"/>
      <c r="F4" s="84"/>
      <c r="H4" s="84"/>
      <c r="J4" s="84"/>
      <c r="L4" s="84"/>
      <c r="N4" s="84"/>
      <c r="P4" s="84"/>
      <c r="R4" s="84"/>
    </row>
    <row r="5" spans="1:19" s="2" customFormat="1" ht="18.75">
      <c r="A5" s="203" t="s">
        <v>136</v>
      </c>
      <c r="B5" s="203"/>
      <c r="C5" s="203"/>
      <c r="D5" s="84"/>
      <c r="F5" s="84"/>
      <c r="H5" s="84"/>
      <c r="J5" s="84"/>
      <c r="L5" s="84"/>
      <c r="N5" s="84"/>
      <c r="P5" s="84"/>
      <c r="R5" s="84"/>
    </row>
    <row r="6" spans="1:19" s="1" customFormat="1">
      <c r="A6" s="3"/>
      <c r="B6" s="4"/>
      <c r="C6" s="5"/>
      <c r="D6" s="85"/>
      <c r="F6" s="85"/>
      <c r="H6" s="85"/>
      <c r="J6" s="85"/>
      <c r="L6" s="85"/>
      <c r="N6" s="85"/>
      <c r="P6" s="85"/>
      <c r="R6" s="85"/>
    </row>
    <row r="7" spans="1:19" s="6" customFormat="1" ht="17.25" customHeight="1">
      <c r="A7" s="204" t="s">
        <v>0</v>
      </c>
      <c r="B7" s="206" t="s">
        <v>1</v>
      </c>
      <c r="C7" s="201" t="s">
        <v>137</v>
      </c>
      <c r="D7" s="199" t="s">
        <v>178</v>
      </c>
      <c r="E7" s="201" t="s">
        <v>137</v>
      </c>
      <c r="F7" s="199" t="s">
        <v>180</v>
      </c>
      <c r="G7" s="201" t="s">
        <v>137</v>
      </c>
      <c r="H7" s="199" t="s">
        <v>183</v>
      </c>
      <c r="I7" s="201" t="s">
        <v>137</v>
      </c>
      <c r="J7" s="199" t="s">
        <v>184</v>
      </c>
      <c r="K7" s="201" t="s">
        <v>137</v>
      </c>
      <c r="L7" s="199" t="s">
        <v>192</v>
      </c>
      <c r="M7" s="201" t="s">
        <v>137</v>
      </c>
      <c r="N7" s="199" t="s">
        <v>208</v>
      </c>
      <c r="O7" s="201" t="s">
        <v>137</v>
      </c>
      <c r="P7" s="199" t="s">
        <v>209</v>
      </c>
      <c r="Q7" s="201" t="s">
        <v>137</v>
      </c>
      <c r="R7" s="199" t="s">
        <v>223</v>
      </c>
      <c r="S7" s="201" t="s">
        <v>137</v>
      </c>
    </row>
    <row r="8" spans="1:19" s="6" customFormat="1" ht="17.25" customHeight="1">
      <c r="A8" s="205"/>
      <c r="B8" s="207"/>
      <c r="C8" s="202"/>
      <c r="D8" s="200"/>
      <c r="E8" s="202"/>
      <c r="F8" s="200"/>
      <c r="G8" s="202"/>
      <c r="H8" s="200"/>
      <c r="I8" s="202"/>
      <c r="J8" s="200"/>
      <c r="K8" s="202"/>
      <c r="L8" s="200"/>
      <c r="M8" s="202"/>
      <c r="N8" s="200"/>
      <c r="O8" s="202"/>
      <c r="P8" s="200"/>
      <c r="Q8" s="202"/>
      <c r="R8" s="200"/>
      <c r="S8" s="202"/>
    </row>
    <row r="9" spans="1:19">
      <c r="A9" s="66" t="s">
        <v>2</v>
      </c>
      <c r="B9" s="7" t="s">
        <v>3</v>
      </c>
      <c r="C9" s="8">
        <f>C10+C12+C16+C20+C23+C24+C28+C30+C32+C36+C38+C48</f>
        <v>329285300</v>
      </c>
      <c r="D9" s="8">
        <f>D10+D12+D16+D20+D23+D24+D28+D30+D32+D36+D38+D48</f>
        <v>2877309</v>
      </c>
      <c r="E9" s="8">
        <f>SUM(C9:D9)</f>
        <v>332162609</v>
      </c>
      <c r="F9" s="8">
        <f>F10+F12+F16+F20+F23+F24+F28+F30+F32+F36+F38+F48</f>
        <v>95297.03</v>
      </c>
      <c r="G9" s="8">
        <f>SUM(E9:F9)</f>
        <v>332257906.02999997</v>
      </c>
      <c r="H9" s="8">
        <f>H10+H12+H16+H20+H23+H24+H28+H30+H32+H36+H38+H48</f>
        <v>0</v>
      </c>
      <c r="I9" s="8">
        <f>SUM(G9:H9)</f>
        <v>332257906.02999997</v>
      </c>
      <c r="J9" s="8">
        <f>J10+J12+J16+J20+J23+J24+J28+J30+J32+J36+J38+J48</f>
        <v>23911.99</v>
      </c>
      <c r="K9" s="109">
        <f>SUM(I9:J9)</f>
        <v>332281818.01999998</v>
      </c>
      <c r="L9" s="109">
        <f>L10+L12+L16+L20+L23+L24+L28+L30+L32+L36+L38+L48</f>
        <v>-4.6566128730773926E-10</v>
      </c>
      <c r="M9" s="109">
        <f>SUM(K9:L9)</f>
        <v>332281818.01999998</v>
      </c>
      <c r="N9" s="109">
        <f>N10+N12+N16+N20+N23+N24+N28+N30+N32+N36+N38+N48</f>
        <v>79499.33</v>
      </c>
      <c r="O9" s="109">
        <f>SUM(M9:N9)</f>
        <v>332361317.34999996</v>
      </c>
      <c r="P9" s="109">
        <f>P10+P12+P16+P20+P23+P24+P28+P30+P32+P36+P38+P48</f>
        <v>4030952.54</v>
      </c>
      <c r="Q9" s="109">
        <v>336392269.88999999</v>
      </c>
      <c r="R9" s="109">
        <v>14190568.169999996</v>
      </c>
      <c r="S9" s="109">
        <v>350582838.06</v>
      </c>
    </row>
    <row r="10" spans="1:19">
      <c r="A10" s="66" t="s">
        <v>4</v>
      </c>
      <c r="B10" s="10" t="s">
        <v>5</v>
      </c>
      <c r="C10" s="11">
        <f>C11</f>
        <v>240000000</v>
      </c>
      <c r="D10" s="86"/>
      <c r="E10" s="8">
        <f t="shared" ref="E10:E74" si="0">SUM(C10:D10)</f>
        <v>240000000</v>
      </c>
      <c r="F10" s="86"/>
      <c r="G10" s="8">
        <f t="shared" ref="G10:G50" si="1">SUM(E10:F10)</f>
        <v>240000000</v>
      </c>
      <c r="H10" s="86"/>
      <c r="I10" s="8">
        <f t="shared" ref="I10:I50" si="2">SUM(G10:H10)</f>
        <v>240000000</v>
      </c>
      <c r="J10" s="86"/>
      <c r="K10" s="109">
        <f t="shared" ref="K10:K50" si="3">SUM(I10:J10)</f>
        <v>240000000</v>
      </c>
      <c r="L10" s="100"/>
      <c r="M10" s="109">
        <f t="shared" ref="M10:M50" si="4">SUM(K10:L10)</f>
        <v>240000000</v>
      </c>
      <c r="N10" s="100"/>
      <c r="O10" s="109">
        <f t="shared" ref="O10:O11" si="5">SUM(M10:N10)</f>
        <v>240000000</v>
      </c>
      <c r="P10" s="100"/>
      <c r="Q10" s="109">
        <v>240000000</v>
      </c>
      <c r="R10" s="117">
        <v>18000000</v>
      </c>
      <c r="S10" s="109">
        <v>258000000</v>
      </c>
    </row>
    <row r="11" spans="1:19">
      <c r="A11" s="18" t="s">
        <v>6</v>
      </c>
      <c r="B11" s="12" t="s">
        <v>7</v>
      </c>
      <c r="C11" s="13">
        <v>240000000</v>
      </c>
      <c r="D11" s="86"/>
      <c r="E11" s="13">
        <f t="shared" si="0"/>
        <v>240000000</v>
      </c>
      <c r="F11" s="86"/>
      <c r="G11" s="13">
        <f t="shared" si="1"/>
        <v>240000000</v>
      </c>
      <c r="H11" s="86"/>
      <c r="I11" s="13">
        <f t="shared" si="2"/>
        <v>240000000</v>
      </c>
      <c r="J11" s="86"/>
      <c r="K11" s="114">
        <f t="shared" si="3"/>
        <v>240000000</v>
      </c>
      <c r="L11" s="100"/>
      <c r="M11" s="114">
        <f t="shared" si="4"/>
        <v>240000000</v>
      </c>
      <c r="N11" s="100"/>
      <c r="O11" s="114">
        <f t="shared" si="5"/>
        <v>240000000</v>
      </c>
      <c r="P11" s="100"/>
      <c r="Q11" s="114">
        <v>240000000</v>
      </c>
      <c r="R11" s="100">
        <v>18000000</v>
      </c>
      <c r="S11" s="114">
        <v>258000000</v>
      </c>
    </row>
    <row r="12" spans="1:19" s="6" customFormat="1">
      <c r="A12" s="14" t="s">
        <v>8</v>
      </c>
      <c r="B12" s="14" t="s">
        <v>9</v>
      </c>
      <c r="C12" s="15">
        <f>C13+C14</f>
        <v>17971000</v>
      </c>
      <c r="D12" s="87"/>
      <c r="E12" s="78">
        <f t="shared" si="0"/>
        <v>17971000</v>
      </c>
      <c r="F12" s="87"/>
      <c r="G12" s="78">
        <f t="shared" si="1"/>
        <v>17971000</v>
      </c>
      <c r="H12" s="87"/>
      <c r="I12" s="78">
        <f t="shared" si="2"/>
        <v>17971000</v>
      </c>
      <c r="J12" s="87"/>
      <c r="K12" s="115">
        <f>SUM(I12:J12)</f>
        <v>17971000</v>
      </c>
      <c r="L12" s="102">
        <f>L13+L14+L15</f>
        <v>25042.49</v>
      </c>
      <c r="M12" s="115">
        <f>SUM(K12:L12)</f>
        <v>17996042.489999998</v>
      </c>
      <c r="N12" s="102"/>
      <c r="O12" s="115">
        <f>SUM(M12:N12)</f>
        <v>17996042.489999998</v>
      </c>
      <c r="P12" s="102"/>
      <c r="Q12" s="115">
        <v>17996042.489999998</v>
      </c>
      <c r="R12" s="116">
        <v>2839000</v>
      </c>
      <c r="S12" s="115">
        <v>20835042.489999998</v>
      </c>
    </row>
    <row r="13" spans="1:19" ht="25.5">
      <c r="A13" s="18" t="s">
        <v>115</v>
      </c>
      <c r="B13" s="12" t="s">
        <v>10</v>
      </c>
      <c r="C13" s="16">
        <v>8819000</v>
      </c>
      <c r="D13" s="86"/>
      <c r="E13" s="16">
        <f t="shared" si="0"/>
        <v>8819000</v>
      </c>
      <c r="F13" s="86"/>
      <c r="G13" s="16">
        <f t="shared" si="1"/>
        <v>8819000</v>
      </c>
      <c r="H13" s="86"/>
      <c r="I13" s="16">
        <f t="shared" si="2"/>
        <v>8819000</v>
      </c>
      <c r="J13" s="86"/>
      <c r="K13" s="116">
        <f t="shared" si="3"/>
        <v>8819000</v>
      </c>
      <c r="L13" s="100"/>
      <c r="M13" s="116">
        <f t="shared" si="4"/>
        <v>8819000</v>
      </c>
      <c r="N13" s="100"/>
      <c r="O13" s="116">
        <f t="shared" ref="O13:O15" si="6">SUM(M13:N13)</f>
        <v>8819000</v>
      </c>
      <c r="P13" s="100"/>
      <c r="Q13" s="116">
        <v>8819000</v>
      </c>
      <c r="R13" s="102">
        <v>2436000</v>
      </c>
      <c r="S13" s="116">
        <v>11255000</v>
      </c>
    </row>
    <row r="14" spans="1:19">
      <c r="A14" s="18" t="s">
        <v>11</v>
      </c>
      <c r="B14" s="12" t="s">
        <v>12</v>
      </c>
      <c r="C14" s="16">
        <v>9152000</v>
      </c>
      <c r="D14" s="86"/>
      <c r="E14" s="16">
        <f t="shared" si="0"/>
        <v>9152000</v>
      </c>
      <c r="F14" s="86"/>
      <c r="G14" s="16">
        <f t="shared" si="1"/>
        <v>9152000</v>
      </c>
      <c r="H14" s="86"/>
      <c r="I14" s="16">
        <f t="shared" si="2"/>
        <v>9152000</v>
      </c>
      <c r="J14" s="86"/>
      <c r="K14" s="116">
        <f t="shared" si="3"/>
        <v>9152000</v>
      </c>
      <c r="L14" s="100"/>
      <c r="M14" s="116">
        <f t="shared" si="4"/>
        <v>9152000</v>
      </c>
      <c r="N14" s="100"/>
      <c r="O14" s="116">
        <f t="shared" si="6"/>
        <v>9152000</v>
      </c>
      <c r="P14" s="100"/>
      <c r="Q14" s="116">
        <v>9152000</v>
      </c>
      <c r="R14" s="100">
        <v>403000</v>
      </c>
      <c r="S14" s="116">
        <v>9555000</v>
      </c>
    </row>
    <row r="15" spans="1:19">
      <c r="A15" s="18" t="s">
        <v>193</v>
      </c>
      <c r="B15" s="12" t="s">
        <v>194</v>
      </c>
      <c r="C15" s="16"/>
      <c r="D15" s="86"/>
      <c r="E15" s="16"/>
      <c r="F15" s="86"/>
      <c r="G15" s="16"/>
      <c r="H15" s="86"/>
      <c r="I15" s="16"/>
      <c r="J15" s="86"/>
      <c r="K15" s="116">
        <f t="shared" si="3"/>
        <v>0</v>
      </c>
      <c r="L15" s="100">
        <v>25042.49</v>
      </c>
      <c r="M15" s="116">
        <f t="shared" si="4"/>
        <v>25042.49</v>
      </c>
      <c r="N15" s="100"/>
      <c r="O15" s="116">
        <f t="shared" si="6"/>
        <v>25042.49</v>
      </c>
      <c r="P15" s="100"/>
      <c r="Q15" s="116">
        <v>25042.49</v>
      </c>
      <c r="R15" s="100"/>
      <c r="S15" s="116">
        <v>25042.49</v>
      </c>
    </row>
    <row r="16" spans="1:19" s="6" customFormat="1">
      <c r="A16" s="14" t="s">
        <v>13</v>
      </c>
      <c r="B16" s="14" t="s">
        <v>14</v>
      </c>
      <c r="C16" s="11">
        <f>C17+C18+C19</f>
        <v>35201600</v>
      </c>
      <c r="D16" s="87"/>
      <c r="E16" s="8">
        <f t="shared" si="0"/>
        <v>35201600</v>
      </c>
      <c r="F16" s="87"/>
      <c r="G16" s="8">
        <f t="shared" si="1"/>
        <v>35201600</v>
      </c>
      <c r="H16" s="87"/>
      <c r="I16" s="8">
        <f t="shared" si="2"/>
        <v>35201600</v>
      </c>
      <c r="J16" s="87"/>
      <c r="K16" s="109">
        <f t="shared" si="3"/>
        <v>35201600</v>
      </c>
      <c r="L16" s="102">
        <f>L19</f>
        <v>-383368.26</v>
      </c>
      <c r="M16" s="109">
        <f>SUM(K16:L16)</f>
        <v>34818231.740000002</v>
      </c>
      <c r="N16" s="102">
        <f>N19</f>
        <v>0</v>
      </c>
      <c r="O16" s="109">
        <f>SUM(M16:N16)</f>
        <v>34818231.740000002</v>
      </c>
      <c r="P16" s="102">
        <f>P19</f>
        <v>0</v>
      </c>
      <c r="Q16" s="109">
        <v>34818231.740000002</v>
      </c>
      <c r="R16" s="116">
        <v>-6087231.7400000002</v>
      </c>
      <c r="S16" s="109">
        <v>28731000</v>
      </c>
    </row>
    <row r="17" spans="1:21" s="6" customFormat="1" ht="25.5">
      <c r="A17" s="17" t="s">
        <v>15</v>
      </c>
      <c r="B17" s="18" t="s">
        <v>16</v>
      </c>
      <c r="C17" s="52">
        <v>2700000</v>
      </c>
      <c r="D17" s="87"/>
      <c r="E17" s="20">
        <f t="shared" si="0"/>
        <v>2700000</v>
      </c>
      <c r="F17" s="87"/>
      <c r="G17" s="20">
        <f t="shared" si="1"/>
        <v>2700000</v>
      </c>
      <c r="H17" s="87"/>
      <c r="I17" s="20">
        <f t="shared" si="2"/>
        <v>2700000</v>
      </c>
      <c r="J17" s="87"/>
      <c r="K17" s="117">
        <f t="shared" si="3"/>
        <v>2700000</v>
      </c>
      <c r="L17" s="102"/>
      <c r="M17" s="117">
        <f t="shared" si="4"/>
        <v>2700000</v>
      </c>
      <c r="N17" s="102"/>
      <c r="O17" s="117">
        <f t="shared" ref="O17:O18" si="7">SUM(M17:N17)</f>
        <v>2700000</v>
      </c>
      <c r="P17" s="102"/>
      <c r="Q17" s="116">
        <v>2700000</v>
      </c>
      <c r="R17" s="102">
        <v>-600000</v>
      </c>
      <c r="S17" s="116">
        <v>2100000</v>
      </c>
    </row>
    <row r="18" spans="1:21" s="6" customFormat="1">
      <c r="A18" s="17" t="s">
        <v>17</v>
      </c>
      <c r="B18" s="18" t="s">
        <v>18</v>
      </c>
      <c r="C18" s="20">
        <v>17147600</v>
      </c>
      <c r="D18" s="87"/>
      <c r="E18" s="20">
        <f t="shared" si="0"/>
        <v>17147600</v>
      </c>
      <c r="F18" s="87"/>
      <c r="G18" s="20">
        <f t="shared" si="1"/>
        <v>17147600</v>
      </c>
      <c r="H18" s="87"/>
      <c r="I18" s="20">
        <f t="shared" si="2"/>
        <v>17147600</v>
      </c>
      <c r="J18" s="87"/>
      <c r="K18" s="117">
        <f t="shared" si="3"/>
        <v>17147600</v>
      </c>
      <c r="L18" s="102"/>
      <c r="M18" s="117">
        <f t="shared" si="4"/>
        <v>17147600</v>
      </c>
      <c r="N18" s="102"/>
      <c r="O18" s="117">
        <f t="shared" si="7"/>
        <v>17147600</v>
      </c>
      <c r="P18" s="102"/>
      <c r="Q18" s="117">
        <v>17147600</v>
      </c>
      <c r="R18" s="102">
        <v>433400</v>
      </c>
      <c r="S18" s="117">
        <v>17581000</v>
      </c>
    </row>
    <row r="19" spans="1:21" s="6" customFormat="1">
      <c r="A19" s="17" t="s">
        <v>19</v>
      </c>
      <c r="B19" s="18" t="s">
        <v>20</v>
      </c>
      <c r="C19" s="20">
        <v>15354000</v>
      </c>
      <c r="D19" s="87"/>
      <c r="E19" s="20">
        <f t="shared" si="0"/>
        <v>15354000</v>
      </c>
      <c r="F19" s="87"/>
      <c r="G19" s="20">
        <f t="shared" si="1"/>
        <v>15354000</v>
      </c>
      <c r="H19" s="87"/>
      <c r="I19" s="20">
        <f t="shared" si="2"/>
        <v>15354000</v>
      </c>
      <c r="J19" s="87"/>
      <c r="K19" s="117">
        <f t="shared" si="3"/>
        <v>15354000</v>
      </c>
      <c r="L19" s="102">
        <v>-383368.26</v>
      </c>
      <c r="M19" s="117">
        <f>SUM(K19:L19)</f>
        <v>14970631.74</v>
      </c>
      <c r="N19" s="102"/>
      <c r="O19" s="117">
        <f>SUM(M19:N19)</f>
        <v>14970631.74</v>
      </c>
      <c r="P19" s="102"/>
      <c r="Q19" s="117">
        <v>14970631.74</v>
      </c>
      <c r="R19" s="102">
        <v>-5920631.7400000002</v>
      </c>
      <c r="S19" s="117">
        <v>9050000</v>
      </c>
      <c r="U19" s="154"/>
    </row>
    <row r="20" spans="1:21" s="6" customFormat="1">
      <c r="A20" s="14" t="s">
        <v>21</v>
      </c>
      <c r="B20" s="14" t="s">
        <v>22</v>
      </c>
      <c r="C20" s="56">
        <f>C21+C22</f>
        <v>4150000</v>
      </c>
      <c r="D20" s="87"/>
      <c r="E20" s="56">
        <f t="shared" si="0"/>
        <v>4150000</v>
      </c>
      <c r="F20" s="87"/>
      <c r="G20" s="56">
        <f t="shared" si="1"/>
        <v>4150000</v>
      </c>
      <c r="H20" s="87"/>
      <c r="I20" s="56">
        <f t="shared" si="2"/>
        <v>4150000</v>
      </c>
      <c r="J20" s="87"/>
      <c r="K20" s="118">
        <f t="shared" si="3"/>
        <v>4150000</v>
      </c>
      <c r="L20" s="102">
        <f>L21+L22</f>
        <v>-3000000</v>
      </c>
      <c r="M20" s="118">
        <f t="shared" si="4"/>
        <v>1150000</v>
      </c>
      <c r="N20" s="102"/>
      <c r="O20" s="118">
        <f t="shared" ref="O20:O31" si="8">SUM(M20:N20)</f>
        <v>1150000</v>
      </c>
      <c r="P20" s="102"/>
      <c r="Q20" s="118">
        <v>1150000</v>
      </c>
      <c r="R20" s="116">
        <v>76020</v>
      </c>
      <c r="S20" s="118">
        <v>1226020</v>
      </c>
    </row>
    <row r="21" spans="1:21" s="6" customFormat="1" ht="25.5">
      <c r="A21" s="21" t="s">
        <v>23</v>
      </c>
      <c r="B21" s="21" t="s">
        <v>204</v>
      </c>
      <c r="C21" s="141">
        <v>650000</v>
      </c>
      <c r="D21" s="87"/>
      <c r="E21" s="142">
        <f t="shared" si="0"/>
        <v>650000</v>
      </c>
      <c r="F21" s="87"/>
      <c r="G21" s="142">
        <f t="shared" si="1"/>
        <v>650000</v>
      </c>
      <c r="H21" s="87"/>
      <c r="I21" s="142">
        <f t="shared" si="2"/>
        <v>650000</v>
      </c>
      <c r="J21" s="87"/>
      <c r="K21" s="139">
        <f t="shared" si="3"/>
        <v>650000</v>
      </c>
      <c r="L21" s="102"/>
      <c r="M21" s="139">
        <f t="shared" si="4"/>
        <v>650000</v>
      </c>
      <c r="N21" s="102"/>
      <c r="O21" s="139">
        <f t="shared" si="8"/>
        <v>650000</v>
      </c>
      <c r="P21" s="102"/>
      <c r="Q21" s="139">
        <v>650000</v>
      </c>
      <c r="R21" s="102">
        <v>28020</v>
      </c>
      <c r="S21" s="139">
        <v>678020</v>
      </c>
    </row>
    <row r="22" spans="1:21" s="6" customFormat="1" ht="25.5">
      <c r="A22" s="21" t="s">
        <v>24</v>
      </c>
      <c r="B22" s="21" t="s">
        <v>205</v>
      </c>
      <c r="C22" s="141">
        <v>3500000</v>
      </c>
      <c r="D22" s="87"/>
      <c r="E22" s="142">
        <f t="shared" si="0"/>
        <v>3500000</v>
      </c>
      <c r="F22" s="87"/>
      <c r="G22" s="142">
        <f t="shared" si="1"/>
        <v>3500000</v>
      </c>
      <c r="H22" s="87"/>
      <c r="I22" s="142">
        <f t="shared" si="2"/>
        <v>3500000</v>
      </c>
      <c r="J22" s="87"/>
      <c r="K22" s="139">
        <f t="shared" si="3"/>
        <v>3500000</v>
      </c>
      <c r="L22" s="102">
        <v>-3000000</v>
      </c>
      <c r="M22" s="139">
        <f t="shared" si="4"/>
        <v>500000</v>
      </c>
      <c r="N22" s="102"/>
      <c r="O22" s="139">
        <f t="shared" si="8"/>
        <v>500000</v>
      </c>
      <c r="P22" s="102"/>
      <c r="Q22" s="139">
        <v>500000</v>
      </c>
      <c r="R22" s="102">
        <v>48000</v>
      </c>
      <c r="S22" s="139">
        <v>548000</v>
      </c>
    </row>
    <row r="23" spans="1:21" ht="25.5">
      <c r="A23" s="67" t="s">
        <v>25</v>
      </c>
      <c r="B23" s="22" t="s">
        <v>26</v>
      </c>
      <c r="C23" s="54">
        <v>0</v>
      </c>
      <c r="D23" s="86"/>
      <c r="E23" s="54">
        <f t="shared" si="0"/>
        <v>0</v>
      </c>
      <c r="F23" s="86"/>
      <c r="G23" s="54">
        <f t="shared" si="1"/>
        <v>0</v>
      </c>
      <c r="H23" s="86"/>
      <c r="I23" s="54">
        <f t="shared" si="2"/>
        <v>0</v>
      </c>
      <c r="J23" s="86"/>
      <c r="K23" s="119">
        <f t="shared" si="3"/>
        <v>0</v>
      </c>
      <c r="L23" s="102"/>
      <c r="M23" s="119">
        <f t="shared" si="4"/>
        <v>0</v>
      </c>
      <c r="N23" s="102"/>
      <c r="O23" s="119">
        <f t="shared" si="8"/>
        <v>0</v>
      </c>
      <c r="P23" s="102"/>
      <c r="Q23" s="119">
        <v>0</v>
      </c>
      <c r="R23" s="102"/>
      <c r="S23" s="119">
        <v>0</v>
      </c>
    </row>
    <row r="24" spans="1:21" ht="24.75" customHeight="1">
      <c r="A24" s="68" t="s">
        <v>27</v>
      </c>
      <c r="B24" s="10" t="s">
        <v>28</v>
      </c>
      <c r="C24" s="11">
        <f>C25+C26+C27</f>
        <v>26500000</v>
      </c>
      <c r="D24" s="86"/>
      <c r="E24" s="8">
        <f t="shared" si="0"/>
        <v>26500000</v>
      </c>
      <c r="F24" s="86"/>
      <c r="G24" s="8">
        <f t="shared" si="1"/>
        <v>26500000</v>
      </c>
      <c r="H24" s="86"/>
      <c r="I24" s="8">
        <f t="shared" si="2"/>
        <v>26500000</v>
      </c>
      <c r="J24" s="86"/>
      <c r="K24" s="109">
        <f t="shared" si="3"/>
        <v>26500000</v>
      </c>
      <c r="L24" s="100"/>
      <c r="M24" s="109">
        <f t="shared" si="4"/>
        <v>26500000</v>
      </c>
      <c r="N24" s="100"/>
      <c r="O24" s="109">
        <f t="shared" si="8"/>
        <v>26500000</v>
      </c>
      <c r="P24" s="100"/>
      <c r="Q24" s="109">
        <v>26500000</v>
      </c>
      <c r="R24" s="116">
        <v>3036986</v>
      </c>
      <c r="S24" s="109">
        <v>29536986</v>
      </c>
    </row>
    <row r="25" spans="1:21" ht="25.5" hidden="1">
      <c r="A25" s="17" t="s">
        <v>29</v>
      </c>
      <c r="B25" s="12" t="s">
        <v>30</v>
      </c>
      <c r="C25" s="16">
        <v>0</v>
      </c>
      <c r="D25" s="86"/>
      <c r="E25" s="16">
        <f t="shared" si="0"/>
        <v>0</v>
      </c>
      <c r="F25" s="86"/>
      <c r="G25" s="16">
        <f t="shared" si="1"/>
        <v>0</v>
      </c>
      <c r="H25" s="86"/>
      <c r="I25" s="16">
        <f t="shared" si="2"/>
        <v>0</v>
      </c>
      <c r="J25" s="86"/>
      <c r="K25" s="116">
        <f t="shared" si="3"/>
        <v>0</v>
      </c>
      <c r="L25" s="100"/>
      <c r="M25" s="116">
        <f t="shared" si="4"/>
        <v>0</v>
      </c>
      <c r="N25" s="100"/>
      <c r="O25" s="116">
        <f t="shared" si="8"/>
        <v>0</v>
      </c>
      <c r="P25" s="100"/>
      <c r="Q25" s="116">
        <v>0</v>
      </c>
      <c r="R25" s="100"/>
      <c r="S25" s="116">
        <v>0</v>
      </c>
    </row>
    <row r="26" spans="1:21" ht="25.5">
      <c r="A26" s="17" t="s">
        <v>31</v>
      </c>
      <c r="B26" s="12" t="s">
        <v>32</v>
      </c>
      <c r="C26" s="16">
        <v>18000000</v>
      </c>
      <c r="D26" s="86"/>
      <c r="E26" s="16">
        <f t="shared" si="0"/>
        <v>18000000</v>
      </c>
      <c r="F26" s="86"/>
      <c r="G26" s="16">
        <f t="shared" si="1"/>
        <v>18000000</v>
      </c>
      <c r="H26" s="86"/>
      <c r="I26" s="16">
        <f t="shared" si="2"/>
        <v>18000000</v>
      </c>
      <c r="J26" s="86"/>
      <c r="K26" s="116">
        <f t="shared" si="3"/>
        <v>18000000</v>
      </c>
      <c r="L26" s="100"/>
      <c r="M26" s="116">
        <f t="shared" si="4"/>
        <v>18000000</v>
      </c>
      <c r="N26" s="100"/>
      <c r="O26" s="116">
        <f t="shared" si="8"/>
        <v>18000000</v>
      </c>
      <c r="P26" s="100"/>
      <c r="Q26" s="116">
        <v>18000000</v>
      </c>
      <c r="R26" s="102">
        <v>1036986</v>
      </c>
      <c r="S26" s="116">
        <v>19036986</v>
      </c>
    </row>
    <row r="27" spans="1:21" ht="63.75">
      <c r="A27" s="17" t="s">
        <v>33</v>
      </c>
      <c r="B27" s="12" t="s">
        <v>206</v>
      </c>
      <c r="C27" s="16">
        <v>8500000</v>
      </c>
      <c r="D27" s="86"/>
      <c r="E27" s="16">
        <f t="shared" si="0"/>
        <v>8500000</v>
      </c>
      <c r="F27" s="86"/>
      <c r="G27" s="16">
        <f t="shared" si="1"/>
        <v>8500000</v>
      </c>
      <c r="H27" s="86"/>
      <c r="I27" s="16">
        <f t="shared" si="2"/>
        <v>8500000</v>
      </c>
      <c r="J27" s="86"/>
      <c r="K27" s="116">
        <f t="shared" si="3"/>
        <v>8500000</v>
      </c>
      <c r="L27" s="100"/>
      <c r="M27" s="116">
        <f t="shared" si="4"/>
        <v>8500000</v>
      </c>
      <c r="N27" s="100"/>
      <c r="O27" s="116">
        <f t="shared" si="8"/>
        <v>8500000</v>
      </c>
      <c r="P27" s="100"/>
      <c r="Q27" s="116">
        <v>8500000</v>
      </c>
      <c r="R27" s="102">
        <v>2000000</v>
      </c>
      <c r="S27" s="116">
        <v>10500000</v>
      </c>
    </row>
    <row r="28" spans="1:21">
      <c r="A28" s="68" t="s">
        <v>34</v>
      </c>
      <c r="B28" s="10" t="s">
        <v>35</v>
      </c>
      <c r="C28" s="11">
        <f>C29</f>
        <v>1059700</v>
      </c>
      <c r="D28" s="86"/>
      <c r="E28" s="8">
        <f t="shared" si="0"/>
        <v>1059700</v>
      </c>
      <c r="F28" s="86"/>
      <c r="G28" s="8">
        <f t="shared" si="1"/>
        <v>1059700</v>
      </c>
      <c r="H28" s="86"/>
      <c r="I28" s="8">
        <f t="shared" si="2"/>
        <v>1059700</v>
      </c>
      <c r="J28" s="86"/>
      <c r="K28" s="109">
        <f t="shared" si="3"/>
        <v>1059700</v>
      </c>
      <c r="L28" s="100"/>
      <c r="M28" s="109">
        <f t="shared" si="4"/>
        <v>1059700</v>
      </c>
      <c r="N28" s="100"/>
      <c r="O28" s="109">
        <f t="shared" si="8"/>
        <v>1059700</v>
      </c>
      <c r="P28" s="100"/>
      <c r="Q28" s="109">
        <v>1059700</v>
      </c>
      <c r="R28" s="117">
        <v>186346.25</v>
      </c>
      <c r="S28" s="109">
        <v>1246046.25</v>
      </c>
    </row>
    <row r="29" spans="1:21">
      <c r="A29" s="17" t="s">
        <v>36</v>
      </c>
      <c r="B29" s="12" t="s">
        <v>37</v>
      </c>
      <c r="C29" s="53">
        <v>1059700</v>
      </c>
      <c r="D29" s="86"/>
      <c r="E29" s="16">
        <f t="shared" si="0"/>
        <v>1059700</v>
      </c>
      <c r="F29" s="86"/>
      <c r="G29" s="16">
        <f t="shared" si="1"/>
        <v>1059700</v>
      </c>
      <c r="H29" s="86"/>
      <c r="I29" s="16">
        <f t="shared" si="2"/>
        <v>1059700</v>
      </c>
      <c r="J29" s="86"/>
      <c r="K29" s="116">
        <f t="shared" si="3"/>
        <v>1059700</v>
      </c>
      <c r="L29" s="100"/>
      <c r="M29" s="116">
        <f t="shared" si="4"/>
        <v>1059700</v>
      </c>
      <c r="N29" s="100"/>
      <c r="O29" s="116">
        <f t="shared" si="8"/>
        <v>1059700</v>
      </c>
      <c r="P29" s="100"/>
      <c r="Q29" s="116">
        <v>1059700</v>
      </c>
      <c r="R29" s="100">
        <v>186346.25</v>
      </c>
      <c r="S29" s="116">
        <v>1246046.25</v>
      </c>
    </row>
    <row r="30" spans="1:21" ht="25.5">
      <c r="A30" s="68" t="s">
        <v>38</v>
      </c>
      <c r="B30" s="10" t="s">
        <v>39</v>
      </c>
      <c r="C30" s="11">
        <f>C31</f>
        <v>0</v>
      </c>
      <c r="D30" s="11">
        <f>D31</f>
        <v>2877309</v>
      </c>
      <c r="E30" s="8">
        <f t="shared" si="0"/>
        <v>2877309</v>
      </c>
      <c r="F30" s="11">
        <f>F31</f>
        <v>95297.03</v>
      </c>
      <c r="G30" s="8">
        <f t="shared" si="1"/>
        <v>2972606.03</v>
      </c>
      <c r="H30" s="11">
        <f>H31</f>
        <v>0</v>
      </c>
      <c r="I30" s="8">
        <f t="shared" si="2"/>
        <v>2972606.03</v>
      </c>
      <c r="J30" s="11">
        <f>J31</f>
        <v>23911.99</v>
      </c>
      <c r="K30" s="109">
        <f t="shared" si="3"/>
        <v>2996518.02</v>
      </c>
      <c r="L30" s="135">
        <f>L31</f>
        <v>3167840.01</v>
      </c>
      <c r="M30" s="109">
        <f t="shared" si="4"/>
        <v>6164358.0299999993</v>
      </c>
      <c r="N30" s="135">
        <f>N31</f>
        <v>79499.33</v>
      </c>
      <c r="O30" s="109">
        <f t="shared" si="8"/>
        <v>6243857.3599999994</v>
      </c>
      <c r="P30" s="135">
        <f>P31</f>
        <v>30952.54</v>
      </c>
      <c r="Q30" s="109">
        <v>6274809.8999999994</v>
      </c>
      <c r="R30" s="135">
        <v>-2075.5100000000002</v>
      </c>
      <c r="S30" s="109">
        <v>6272734.3899999997</v>
      </c>
    </row>
    <row r="31" spans="1:21" ht="37.5" customHeight="1">
      <c r="A31" s="17" t="s">
        <v>195</v>
      </c>
      <c r="B31" s="12" t="s">
        <v>40</v>
      </c>
      <c r="C31" s="13">
        <v>0</v>
      </c>
      <c r="D31" s="95">
        <v>2877309</v>
      </c>
      <c r="E31" s="13">
        <f t="shared" si="0"/>
        <v>2877309</v>
      </c>
      <c r="F31" s="95">
        <v>95297.03</v>
      </c>
      <c r="G31" s="13">
        <f t="shared" si="1"/>
        <v>2972606.03</v>
      </c>
      <c r="H31" s="95"/>
      <c r="I31" s="13">
        <f t="shared" si="2"/>
        <v>2972606.03</v>
      </c>
      <c r="J31" s="95">
        <v>23911.99</v>
      </c>
      <c r="K31" s="114">
        <f t="shared" si="3"/>
        <v>2996518.02</v>
      </c>
      <c r="L31" s="136">
        <v>3167840.01</v>
      </c>
      <c r="M31" s="114">
        <f t="shared" si="4"/>
        <v>6164358.0299999993</v>
      </c>
      <c r="N31" s="102">
        <f>8609.48+1947.02+13610.23+32715.52+15244.83+7372.25</f>
        <v>79499.33</v>
      </c>
      <c r="O31" s="114">
        <f t="shared" si="8"/>
        <v>6243857.3599999994</v>
      </c>
      <c r="P31" s="102">
        <f>20209.31+10743.23</f>
        <v>30952.54</v>
      </c>
      <c r="Q31" s="114">
        <v>6274809.8999999994</v>
      </c>
      <c r="R31" s="102">
        <v>-2075.5100000000002</v>
      </c>
      <c r="S31" s="114">
        <v>6272734.3899999997</v>
      </c>
    </row>
    <row r="32" spans="1:21" ht="25.5">
      <c r="A32" s="68" t="s">
        <v>41</v>
      </c>
      <c r="B32" s="10" t="s">
        <v>42</v>
      </c>
      <c r="C32" s="11">
        <f>C33+C34+C35</f>
        <v>500000</v>
      </c>
      <c r="D32" s="86"/>
      <c r="E32" s="8">
        <f t="shared" si="0"/>
        <v>500000</v>
      </c>
      <c r="F32" s="86"/>
      <c r="G32" s="8">
        <f t="shared" si="1"/>
        <v>500000</v>
      </c>
      <c r="H32" s="86"/>
      <c r="I32" s="8">
        <f t="shared" si="2"/>
        <v>500000</v>
      </c>
      <c r="J32" s="86"/>
      <c r="K32" s="109">
        <f>SUM(I32:J32)</f>
        <v>500000</v>
      </c>
      <c r="L32" s="102">
        <f>L34+L35</f>
        <v>2288585.7599999998</v>
      </c>
      <c r="M32" s="109">
        <f>SUM(K32:L32)</f>
        <v>2788585.76</v>
      </c>
      <c r="N32" s="102">
        <f>N34+N35</f>
        <v>0</v>
      </c>
      <c r="O32" s="109">
        <f>SUM(M32:N32)</f>
        <v>2788585.76</v>
      </c>
      <c r="P32" s="102">
        <f>P34+P35</f>
        <v>4000000</v>
      </c>
      <c r="Q32" s="109">
        <v>6788585.7599999998</v>
      </c>
      <c r="R32" s="116">
        <v>-3758876.83</v>
      </c>
      <c r="S32" s="109">
        <v>3029708.9299999997</v>
      </c>
    </row>
    <row r="33" spans="1:19" s="23" customFormat="1" ht="12.75" hidden="1" customHeight="1">
      <c r="A33" s="17" t="s">
        <v>43</v>
      </c>
      <c r="B33" s="12" t="s">
        <v>44</v>
      </c>
      <c r="C33" s="19">
        <v>0</v>
      </c>
      <c r="D33" s="88"/>
      <c r="E33" s="79">
        <f t="shared" si="0"/>
        <v>0</v>
      </c>
      <c r="F33" s="88"/>
      <c r="G33" s="79">
        <f t="shared" si="1"/>
        <v>0</v>
      </c>
      <c r="H33" s="88"/>
      <c r="I33" s="79">
        <f t="shared" si="2"/>
        <v>0</v>
      </c>
      <c r="J33" s="88"/>
      <c r="K33" s="117">
        <f t="shared" si="3"/>
        <v>0</v>
      </c>
      <c r="L33" s="137"/>
      <c r="M33" s="117">
        <f t="shared" si="4"/>
        <v>0</v>
      </c>
      <c r="N33" s="137"/>
      <c r="O33" s="117">
        <f t="shared" ref="O33:O50" si="9">SUM(M33:N33)</f>
        <v>0</v>
      </c>
      <c r="P33" s="137"/>
      <c r="Q33" s="117">
        <v>0</v>
      </c>
      <c r="R33" s="137"/>
      <c r="S33" s="117">
        <v>0</v>
      </c>
    </row>
    <row r="34" spans="1:19" ht="25.5">
      <c r="A34" s="17" t="s">
        <v>45</v>
      </c>
      <c r="B34" s="12" t="s">
        <v>46</v>
      </c>
      <c r="C34" s="16">
        <v>500000</v>
      </c>
      <c r="D34" s="86"/>
      <c r="E34" s="16">
        <f t="shared" si="0"/>
        <v>500000</v>
      </c>
      <c r="F34" s="86"/>
      <c r="G34" s="16">
        <f t="shared" si="1"/>
        <v>500000</v>
      </c>
      <c r="H34" s="86"/>
      <c r="I34" s="16">
        <f t="shared" si="2"/>
        <v>500000</v>
      </c>
      <c r="J34" s="86"/>
      <c r="K34" s="116">
        <f t="shared" si="3"/>
        <v>500000</v>
      </c>
      <c r="L34" s="102">
        <v>25789.86</v>
      </c>
      <c r="M34" s="116">
        <f t="shared" si="4"/>
        <v>525789.86</v>
      </c>
      <c r="N34" s="102"/>
      <c r="O34" s="116">
        <f t="shared" si="9"/>
        <v>525789.86</v>
      </c>
      <c r="P34" s="102">
        <v>4000000</v>
      </c>
      <c r="Q34" s="116">
        <v>4525789.8600000003</v>
      </c>
      <c r="R34" s="102">
        <v>-3799143</v>
      </c>
      <c r="S34" s="116">
        <v>726646.86000000034</v>
      </c>
    </row>
    <row r="35" spans="1:19" ht="38.25" customHeight="1">
      <c r="A35" s="17" t="s">
        <v>47</v>
      </c>
      <c r="B35" s="12" t="s">
        <v>48</v>
      </c>
      <c r="C35" s="143">
        <v>0</v>
      </c>
      <c r="D35" s="86"/>
      <c r="E35" s="143">
        <f t="shared" si="0"/>
        <v>0</v>
      </c>
      <c r="F35" s="86"/>
      <c r="G35" s="143">
        <f t="shared" si="1"/>
        <v>0</v>
      </c>
      <c r="H35" s="86"/>
      <c r="I35" s="143">
        <f t="shared" si="2"/>
        <v>0</v>
      </c>
      <c r="J35" s="86"/>
      <c r="K35" s="116">
        <f t="shared" si="3"/>
        <v>0</v>
      </c>
      <c r="L35" s="102">
        <v>2262795.9</v>
      </c>
      <c r="M35" s="116">
        <f t="shared" si="4"/>
        <v>2262795.9</v>
      </c>
      <c r="N35" s="102"/>
      <c r="O35" s="116">
        <f t="shared" si="9"/>
        <v>2262795.9</v>
      </c>
      <c r="P35" s="102"/>
      <c r="Q35" s="116">
        <v>2262795.9</v>
      </c>
      <c r="R35" s="102">
        <v>40266.169999999925</v>
      </c>
      <c r="S35" s="116">
        <v>2303062.0699999998</v>
      </c>
    </row>
    <row r="36" spans="1:19" ht="12.75" customHeight="1">
      <c r="A36" s="69" t="s">
        <v>49</v>
      </c>
      <c r="B36" s="24" t="s">
        <v>50</v>
      </c>
      <c r="C36" s="25">
        <f>C37</f>
        <v>3000</v>
      </c>
      <c r="D36" s="86"/>
      <c r="E36" s="80">
        <f t="shared" si="0"/>
        <v>3000</v>
      </c>
      <c r="F36" s="86"/>
      <c r="G36" s="80">
        <f t="shared" si="1"/>
        <v>3000</v>
      </c>
      <c r="H36" s="86"/>
      <c r="I36" s="80">
        <f t="shared" si="2"/>
        <v>3000</v>
      </c>
      <c r="J36" s="86"/>
      <c r="K36" s="120">
        <f t="shared" si="3"/>
        <v>3000</v>
      </c>
      <c r="L36" s="100">
        <f>L37</f>
        <v>1900</v>
      </c>
      <c r="M36" s="120">
        <f t="shared" si="4"/>
        <v>4900</v>
      </c>
      <c r="N36" s="100">
        <f>N37</f>
        <v>0</v>
      </c>
      <c r="O36" s="120">
        <f t="shared" si="9"/>
        <v>4900</v>
      </c>
      <c r="P36" s="100">
        <f>P37</f>
        <v>0</v>
      </c>
      <c r="Q36" s="120">
        <v>4900</v>
      </c>
      <c r="R36" s="117">
        <v>400</v>
      </c>
      <c r="S36" s="120">
        <v>5300</v>
      </c>
    </row>
    <row r="37" spans="1:19" ht="25.5" customHeight="1">
      <c r="A37" s="17" t="s">
        <v>51</v>
      </c>
      <c r="B37" s="12" t="s">
        <v>52</v>
      </c>
      <c r="C37" s="16">
        <v>3000</v>
      </c>
      <c r="D37" s="86"/>
      <c r="E37" s="16">
        <f t="shared" si="0"/>
        <v>3000</v>
      </c>
      <c r="F37" s="86"/>
      <c r="G37" s="16">
        <f t="shared" si="1"/>
        <v>3000</v>
      </c>
      <c r="H37" s="86"/>
      <c r="I37" s="16">
        <f t="shared" si="2"/>
        <v>3000</v>
      </c>
      <c r="J37" s="86"/>
      <c r="K37" s="116">
        <f t="shared" si="3"/>
        <v>3000</v>
      </c>
      <c r="L37" s="102">
        <v>1900</v>
      </c>
      <c r="M37" s="116">
        <f t="shared" si="4"/>
        <v>4900</v>
      </c>
      <c r="N37" s="102"/>
      <c r="O37" s="116">
        <f t="shared" si="9"/>
        <v>4900</v>
      </c>
      <c r="P37" s="102"/>
      <c r="Q37" s="116">
        <v>4900</v>
      </c>
      <c r="R37" s="102">
        <v>400</v>
      </c>
      <c r="S37" s="116">
        <v>5300</v>
      </c>
    </row>
    <row r="38" spans="1:19">
      <c r="A38" s="68" t="s">
        <v>53</v>
      </c>
      <c r="B38" s="10" t="s">
        <v>54</v>
      </c>
      <c r="C38" s="8">
        <f>C39+C40+C41+C42+C43+C44+C45+C46+C47</f>
        <v>3900000</v>
      </c>
      <c r="D38" s="86"/>
      <c r="E38" s="8">
        <f t="shared" si="0"/>
        <v>3900000</v>
      </c>
      <c r="F38" s="86"/>
      <c r="G38" s="8">
        <f t="shared" si="1"/>
        <v>3900000</v>
      </c>
      <c r="H38" s="86"/>
      <c r="I38" s="8">
        <f t="shared" si="2"/>
        <v>3900000</v>
      </c>
      <c r="J38" s="86"/>
      <c r="K38" s="109">
        <f t="shared" si="3"/>
        <v>3900000</v>
      </c>
      <c r="L38" s="100">
        <f>L39+L40+L41+L42+L43+L44+L45+L46+L47</f>
        <v>-2100000</v>
      </c>
      <c r="M38" s="109">
        <f t="shared" si="4"/>
        <v>1800000</v>
      </c>
      <c r="N38" s="100">
        <f>N39+N40+N41+N42+N43+N44+N45+N46+N47</f>
        <v>0</v>
      </c>
      <c r="O38" s="109">
        <f t="shared" si="9"/>
        <v>1800000</v>
      </c>
      <c r="P38" s="100">
        <f>P39+P40+P41+P42+P43+P44+P45+P46+P47</f>
        <v>0</v>
      </c>
      <c r="Q38" s="109">
        <v>1800000</v>
      </c>
      <c r="R38" s="117">
        <v>-100000</v>
      </c>
      <c r="S38" s="109">
        <v>1700000</v>
      </c>
    </row>
    <row r="39" spans="1:19" ht="38.25">
      <c r="A39" s="17" t="s">
        <v>55</v>
      </c>
      <c r="B39" s="12" t="s">
        <v>56</v>
      </c>
      <c r="C39" s="26">
        <v>200000</v>
      </c>
      <c r="D39" s="86"/>
      <c r="E39" s="81">
        <f t="shared" si="0"/>
        <v>200000</v>
      </c>
      <c r="F39" s="86"/>
      <c r="G39" s="81">
        <f t="shared" si="1"/>
        <v>200000</v>
      </c>
      <c r="H39" s="86"/>
      <c r="I39" s="81">
        <f t="shared" si="2"/>
        <v>200000</v>
      </c>
      <c r="J39" s="86"/>
      <c r="K39" s="121">
        <f t="shared" si="3"/>
        <v>200000</v>
      </c>
      <c r="L39" s="100"/>
      <c r="M39" s="121">
        <f t="shared" si="4"/>
        <v>200000</v>
      </c>
      <c r="N39" s="100"/>
      <c r="O39" s="121">
        <f t="shared" si="9"/>
        <v>200000</v>
      </c>
      <c r="P39" s="100"/>
      <c r="Q39" s="121">
        <v>200000</v>
      </c>
      <c r="R39" s="102">
        <v>-150000</v>
      </c>
      <c r="S39" s="121">
        <v>50000</v>
      </c>
    </row>
    <row r="40" spans="1:19" ht="25.5">
      <c r="A40" s="17" t="s">
        <v>57</v>
      </c>
      <c r="B40" s="12" t="s">
        <v>58</v>
      </c>
      <c r="C40" s="26">
        <v>200000</v>
      </c>
      <c r="D40" s="86"/>
      <c r="E40" s="81">
        <f t="shared" si="0"/>
        <v>200000</v>
      </c>
      <c r="F40" s="86"/>
      <c r="G40" s="81">
        <f t="shared" si="1"/>
        <v>200000</v>
      </c>
      <c r="H40" s="86"/>
      <c r="I40" s="81">
        <f t="shared" si="2"/>
        <v>200000</v>
      </c>
      <c r="J40" s="86"/>
      <c r="K40" s="121">
        <f t="shared" si="3"/>
        <v>200000</v>
      </c>
      <c r="L40" s="100"/>
      <c r="M40" s="121">
        <f t="shared" si="4"/>
        <v>200000</v>
      </c>
      <c r="N40" s="100"/>
      <c r="O40" s="121">
        <f t="shared" si="9"/>
        <v>200000</v>
      </c>
      <c r="P40" s="100"/>
      <c r="Q40" s="121">
        <v>200000</v>
      </c>
      <c r="R40" s="102">
        <v>-45000</v>
      </c>
      <c r="S40" s="121">
        <v>155000</v>
      </c>
    </row>
    <row r="41" spans="1:19" ht="25.5">
      <c r="A41" s="17" t="s">
        <v>59</v>
      </c>
      <c r="B41" s="12" t="s">
        <v>60</v>
      </c>
      <c r="C41" s="26">
        <v>960000</v>
      </c>
      <c r="D41" s="86"/>
      <c r="E41" s="81">
        <f t="shared" si="0"/>
        <v>960000</v>
      </c>
      <c r="F41" s="86"/>
      <c r="G41" s="81">
        <f t="shared" si="1"/>
        <v>960000</v>
      </c>
      <c r="H41" s="86"/>
      <c r="I41" s="81">
        <f t="shared" si="2"/>
        <v>960000</v>
      </c>
      <c r="J41" s="86"/>
      <c r="K41" s="121">
        <f t="shared" si="3"/>
        <v>960000</v>
      </c>
      <c r="L41" s="100"/>
      <c r="M41" s="121">
        <f t="shared" si="4"/>
        <v>960000</v>
      </c>
      <c r="N41" s="100"/>
      <c r="O41" s="121">
        <f t="shared" si="9"/>
        <v>960000</v>
      </c>
      <c r="P41" s="100"/>
      <c r="Q41" s="121">
        <v>960000</v>
      </c>
      <c r="R41" s="100"/>
      <c r="S41" s="121">
        <v>960000</v>
      </c>
    </row>
    <row r="42" spans="1:19" ht="43.5" customHeight="1">
      <c r="A42" s="17" t="s">
        <v>61</v>
      </c>
      <c r="B42" s="12" t="s">
        <v>62</v>
      </c>
      <c r="C42" s="26">
        <v>60000</v>
      </c>
      <c r="D42" s="86"/>
      <c r="E42" s="81">
        <f t="shared" si="0"/>
        <v>60000</v>
      </c>
      <c r="F42" s="86"/>
      <c r="G42" s="81">
        <f t="shared" si="1"/>
        <v>60000</v>
      </c>
      <c r="H42" s="86"/>
      <c r="I42" s="81">
        <f t="shared" si="2"/>
        <v>60000</v>
      </c>
      <c r="J42" s="86"/>
      <c r="K42" s="121">
        <f t="shared" si="3"/>
        <v>60000</v>
      </c>
      <c r="L42" s="100"/>
      <c r="M42" s="121">
        <f t="shared" si="4"/>
        <v>60000</v>
      </c>
      <c r="N42" s="100"/>
      <c r="O42" s="121">
        <f t="shared" si="9"/>
        <v>60000</v>
      </c>
      <c r="P42" s="100"/>
      <c r="Q42" s="121">
        <v>60000</v>
      </c>
      <c r="R42" s="102">
        <v>-50000</v>
      </c>
      <c r="S42" s="121">
        <v>10000</v>
      </c>
    </row>
    <row r="43" spans="1:19" ht="25.5">
      <c r="A43" s="17" t="s">
        <v>63</v>
      </c>
      <c r="B43" s="12" t="s">
        <v>64</v>
      </c>
      <c r="C43" s="26">
        <v>2100000</v>
      </c>
      <c r="D43" s="86"/>
      <c r="E43" s="81">
        <f t="shared" si="0"/>
        <v>2100000</v>
      </c>
      <c r="F43" s="86"/>
      <c r="G43" s="81">
        <f t="shared" si="1"/>
        <v>2100000</v>
      </c>
      <c r="H43" s="86"/>
      <c r="I43" s="81">
        <f t="shared" si="2"/>
        <v>2100000</v>
      </c>
      <c r="J43" s="86"/>
      <c r="K43" s="121">
        <f t="shared" si="3"/>
        <v>2100000</v>
      </c>
      <c r="L43" s="102">
        <v>-2100000</v>
      </c>
      <c r="M43" s="121">
        <f t="shared" si="4"/>
        <v>0</v>
      </c>
      <c r="N43" s="102"/>
      <c r="O43" s="121">
        <f t="shared" si="9"/>
        <v>0</v>
      </c>
      <c r="P43" s="102"/>
      <c r="Q43" s="121">
        <v>0</v>
      </c>
      <c r="R43" s="102"/>
      <c r="S43" s="121">
        <v>0</v>
      </c>
    </row>
    <row r="44" spans="1:19" ht="38.25">
      <c r="A44" s="17" t="s">
        <v>125</v>
      </c>
      <c r="B44" s="12" t="s">
        <v>126</v>
      </c>
      <c r="C44" s="26">
        <v>70000</v>
      </c>
      <c r="D44" s="86"/>
      <c r="E44" s="81">
        <f t="shared" si="0"/>
        <v>70000</v>
      </c>
      <c r="F44" s="86"/>
      <c r="G44" s="81">
        <f t="shared" si="1"/>
        <v>70000</v>
      </c>
      <c r="H44" s="86"/>
      <c r="I44" s="81">
        <f t="shared" si="2"/>
        <v>70000</v>
      </c>
      <c r="J44" s="86"/>
      <c r="K44" s="121">
        <f t="shared" si="3"/>
        <v>70000</v>
      </c>
      <c r="L44" s="100"/>
      <c r="M44" s="121">
        <f t="shared" si="4"/>
        <v>70000</v>
      </c>
      <c r="N44" s="100"/>
      <c r="O44" s="121">
        <f t="shared" si="9"/>
        <v>70000</v>
      </c>
      <c r="P44" s="100"/>
      <c r="Q44" s="121">
        <v>70000</v>
      </c>
      <c r="R44" s="102">
        <v>290000</v>
      </c>
      <c r="S44" s="121">
        <v>360000</v>
      </c>
    </row>
    <row r="45" spans="1:19" ht="51">
      <c r="A45" s="17" t="s">
        <v>65</v>
      </c>
      <c r="B45" s="12" t="s">
        <v>66</v>
      </c>
      <c r="C45" s="26">
        <v>60000</v>
      </c>
      <c r="D45" s="86"/>
      <c r="E45" s="81">
        <f t="shared" si="0"/>
        <v>60000</v>
      </c>
      <c r="F45" s="86"/>
      <c r="G45" s="81">
        <f t="shared" si="1"/>
        <v>60000</v>
      </c>
      <c r="H45" s="86"/>
      <c r="I45" s="81">
        <f t="shared" si="2"/>
        <v>60000</v>
      </c>
      <c r="J45" s="86"/>
      <c r="K45" s="121">
        <f t="shared" si="3"/>
        <v>60000</v>
      </c>
      <c r="L45" s="100"/>
      <c r="M45" s="121">
        <f t="shared" si="4"/>
        <v>60000</v>
      </c>
      <c r="N45" s="100"/>
      <c r="O45" s="121">
        <f t="shared" si="9"/>
        <v>60000</v>
      </c>
      <c r="P45" s="100"/>
      <c r="Q45" s="121">
        <v>60000</v>
      </c>
      <c r="R45" s="102">
        <v>-60000</v>
      </c>
      <c r="S45" s="121">
        <v>0</v>
      </c>
    </row>
    <row r="46" spans="1:19" ht="25.5">
      <c r="A46" s="17" t="s">
        <v>67</v>
      </c>
      <c r="B46" s="12" t="s">
        <v>68</v>
      </c>
      <c r="C46" s="26">
        <v>130000</v>
      </c>
      <c r="D46" s="86"/>
      <c r="E46" s="81">
        <f t="shared" si="0"/>
        <v>130000</v>
      </c>
      <c r="F46" s="86"/>
      <c r="G46" s="81">
        <f t="shared" si="1"/>
        <v>130000</v>
      </c>
      <c r="H46" s="86"/>
      <c r="I46" s="81">
        <f t="shared" si="2"/>
        <v>130000</v>
      </c>
      <c r="J46" s="86"/>
      <c r="K46" s="121">
        <f t="shared" si="3"/>
        <v>130000</v>
      </c>
      <c r="L46" s="100"/>
      <c r="M46" s="121">
        <f t="shared" si="4"/>
        <v>130000</v>
      </c>
      <c r="N46" s="100"/>
      <c r="O46" s="121">
        <f t="shared" si="9"/>
        <v>130000</v>
      </c>
      <c r="P46" s="100"/>
      <c r="Q46" s="121">
        <v>130000</v>
      </c>
      <c r="R46" s="102">
        <v>-100000</v>
      </c>
      <c r="S46" s="121">
        <v>30000</v>
      </c>
    </row>
    <row r="47" spans="1:19" ht="38.25">
      <c r="A47" s="17" t="s">
        <v>69</v>
      </c>
      <c r="B47" s="12" t="s">
        <v>70</v>
      </c>
      <c r="C47" s="26">
        <v>120000</v>
      </c>
      <c r="D47" s="86"/>
      <c r="E47" s="81">
        <f t="shared" si="0"/>
        <v>120000</v>
      </c>
      <c r="F47" s="86"/>
      <c r="G47" s="81">
        <f t="shared" si="1"/>
        <v>120000</v>
      </c>
      <c r="H47" s="86"/>
      <c r="I47" s="81">
        <f t="shared" si="2"/>
        <v>120000</v>
      </c>
      <c r="J47" s="86"/>
      <c r="K47" s="121">
        <f t="shared" si="3"/>
        <v>120000</v>
      </c>
      <c r="L47" s="100"/>
      <c r="M47" s="121">
        <f t="shared" si="4"/>
        <v>120000</v>
      </c>
      <c r="N47" s="100"/>
      <c r="O47" s="121">
        <f t="shared" si="9"/>
        <v>120000</v>
      </c>
      <c r="P47" s="100"/>
      <c r="Q47" s="121">
        <v>120000</v>
      </c>
      <c r="R47" s="102">
        <v>15000</v>
      </c>
      <c r="S47" s="121">
        <v>135000</v>
      </c>
    </row>
    <row r="48" spans="1:19">
      <c r="A48" s="68" t="s">
        <v>71</v>
      </c>
      <c r="B48" s="10" t="s">
        <v>72</v>
      </c>
      <c r="C48" s="11">
        <f>C49+C50</f>
        <v>0</v>
      </c>
      <c r="D48" s="86"/>
      <c r="E48" s="8">
        <f t="shared" si="0"/>
        <v>0</v>
      </c>
      <c r="F48" s="86"/>
      <c r="G48" s="8">
        <f t="shared" si="1"/>
        <v>0</v>
      </c>
      <c r="H48" s="86"/>
      <c r="I48" s="8">
        <f t="shared" si="2"/>
        <v>0</v>
      </c>
      <c r="J48" s="86"/>
      <c r="K48" s="109">
        <f t="shared" si="3"/>
        <v>0</v>
      </c>
      <c r="L48" s="100"/>
      <c r="M48" s="109">
        <f t="shared" si="4"/>
        <v>0</v>
      </c>
      <c r="N48" s="100"/>
      <c r="O48" s="109">
        <f t="shared" si="9"/>
        <v>0</v>
      </c>
      <c r="P48" s="100"/>
      <c r="Q48" s="109">
        <v>0</v>
      </c>
      <c r="R48" s="100"/>
      <c r="S48" s="109">
        <v>0</v>
      </c>
    </row>
    <row r="49" spans="1:19">
      <c r="A49" s="17" t="s">
        <v>73</v>
      </c>
      <c r="B49" s="12" t="s">
        <v>74</v>
      </c>
      <c r="C49" s="16">
        <v>0</v>
      </c>
      <c r="D49" s="86"/>
      <c r="E49" s="16">
        <f t="shared" si="0"/>
        <v>0</v>
      </c>
      <c r="F49" s="86"/>
      <c r="G49" s="16">
        <f t="shared" si="1"/>
        <v>0</v>
      </c>
      <c r="H49" s="86"/>
      <c r="I49" s="16">
        <f t="shared" si="2"/>
        <v>0</v>
      </c>
      <c r="J49" s="86"/>
      <c r="K49" s="116">
        <f t="shared" si="3"/>
        <v>0</v>
      </c>
      <c r="L49" s="100"/>
      <c r="M49" s="116">
        <f t="shared" si="4"/>
        <v>0</v>
      </c>
      <c r="N49" s="100"/>
      <c r="O49" s="116">
        <f t="shared" si="9"/>
        <v>0</v>
      </c>
      <c r="P49" s="100"/>
      <c r="Q49" s="116">
        <v>0</v>
      </c>
      <c r="R49" s="100"/>
      <c r="S49" s="116">
        <v>0</v>
      </c>
    </row>
    <row r="50" spans="1:19">
      <c r="A50" s="17" t="s">
        <v>75</v>
      </c>
      <c r="B50" s="12" t="s">
        <v>76</v>
      </c>
      <c r="C50" s="16">
        <v>0</v>
      </c>
      <c r="D50" s="86"/>
      <c r="E50" s="16">
        <f t="shared" si="0"/>
        <v>0</v>
      </c>
      <c r="F50" s="86"/>
      <c r="G50" s="16">
        <f t="shared" si="1"/>
        <v>0</v>
      </c>
      <c r="H50" s="86"/>
      <c r="I50" s="16">
        <f t="shared" si="2"/>
        <v>0</v>
      </c>
      <c r="J50" s="86"/>
      <c r="K50" s="116">
        <f t="shared" si="3"/>
        <v>0</v>
      </c>
      <c r="L50" s="100"/>
      <c r="M50" s="116">
        <f t="shared" si="4"/>
        <v>0</v>
      </c>
      <c r="N50" s="100"/>
      <c r="O50" s="116">
        <f t="shared" si="9"/>
        <v>0</v>
      </c>
      <c r="P50" s="100"/>
      <c r="Q50" s="116">
        <v>0</v>
      </c>
      <c r="R50" s="100"/>
      <c r="S50" s="116">
        <v>0</v>
      </c>
    </row>
    <row r="51" spans="1:19">
      <c r="A51" s="68" t="s">
        <v>77</v>
      </c>
      <c r="B51" s="10" t="s">
        <v>78</v>
      </c>
      <c r="C51" s="11">
        <f>C52+C62+C79+C89+C107+C122+C155+C157</f>
        <v>570803900</v>
      </c>
      <c r="D51" s="11">
        <f>D52+D62+D79+D89+D107+D122+D155+D157</f>
        <v>45422239</v>
      </c>
      <c r="E51" s="8">
        <f>SUM(C51:D51)</f>
        <v>616226139</v>
      </c>
      <c r="F51" s="11">
        <f>F52+F62+F79+F89+F107+F122+F155+F157</f>
        <v>24339041.969999999</v>
      </c>
      <c r="G51" s="8">
        <f>SUM(E51:F51)</f>
        <v>640565180.97000003</v>
      </c>
      <c r="H51" s="11">
        <f>H52+H62+H79+H89+H107+H122+H155+H157</f>
        <v>73401000</v>
      </c>
      <c r="I51" s="8">
        <f>SUM(G51:H51)</f>
        <v>713966180.97000003</v>
      </c>
      <c r="J51" s="11">
        <f>J52+J62+J79+J89+J107+J122+J155+J157</f>
        <v>36062988.009999998</v>
      </c>
      <c r="K51" s="109">
        <f>SUM(I51:J51)</f>
        <v>750029168.98000002</v>
      </c>
      <c r="L51" s="135">
        <f>L52+L62+L79+L89+L107+L122+L155+L157</f>
        <v>102931070</v>
      </c>
      <c r="M51" s="109">
        <f>SUM(K51:L51)</f>
        <v>852960238.98000002</v>
      </c>
      <c r="N51" s="135">
        <f>N52+N62+N79+N89+N107+N122+N155+N157</f>
        <v>35888734.670000002</v>
      </c>
      <c r="O51" s="109">
        <f>SUM(M51:N51)</f>
        <v>888848973.64999998</v>
      </c>
      <c r="P51" s="135">
        <f>P52+P62+P79+P89+P107+P122+P155+P157</f>
        <v>78966947.459999993</v>
      </c>
      <c r="Q51" s="109">
        <v>967815921.11000001</v>
      </c>
      <c r="R51" s="135">
        <v>13611228</v>
      </c>
      <c r="S51" s="109">
        <v>981427149.11000001</v>
      </c>
    </row>
    <row r="52" spans="1:19">
      <c r="A52" s="68"/>
      <c r="B52" s="10" t="s">
        <v>79</v>
      </c>
      <c r="C52" s="8">
        <f>C54+C55+C56+C57</f>
        <v>200800600</v>
      </c>
      <c r="D52" s="86"/>
      <c r="E52" s="8">
        <f t="shared" si="0"/>
        <v>200800600</v>
      </c>
      <c r="F52" s="100">
        <f>F54+F55+F56+F57</f>
        <v>12000000</v>
      </c>
      <c r="G52" s="8">
        <f>SUM(E52:F52)</f>
        <v>212800600</v>
      </c>
      <c r="H52" s="100">
        <f>H54+H55+H56+H57</f>
        <v>73401000</v>
      </c>
      <c r="I52" s="8">
        <f>SUM(G52:H52)</f>
        <v>286201600</v>
      </c>
      <c r="J52" s="100">
        <f>J54+J55+J56+J57</f>
        <v>14032800</v>
      </c>
      <c r="K52" s="109">
        <f>SUM(I52:J52)</f>
        <v>300234400</v>
      </c>
      <c r="L52" s="100">
        <f>L54+L55+L56+L57</f>
        <v>53045300</v>
      </c>
      <c r="M52" s="109">
        <f>SUM(K52:L52)</f>
        <v>353279700</v>
      </c>
      <c r="N52" s="100">
        <f>N54+N55+N56+N57</f>
        <v>0</v>
      </c>
      <c r="O52" s="109">
        <f>SUM(M52:N52)</f>
        <v>353279700</v>
      </c>
      <c r="P52" s="100">
        <f>P54+P55+P56+P57</f>
        <v>70250200</v>
      </c>
      <c r="Q52" s="109">
        <v>423529900</v>
      </c>
      <c r="R52" s="100">
        <v>0</v>
      </c>
      <c r="S52" s="109">
        <v>423529900</v>
      </c>
    </row>
    <row r="53" spans="1:19">
      <c r="A53" s="17" t="s">
        <v>80</v>
      </c>
      <c r="B53" s="64" t="s">
        <v>154</v>
      </c>
      <c r="C53" s="8">
        <f>C54+C55</f>
        <v>110000100</v>
      </c>
      <c r="D53" s="86"/>
      <c r="E53" s="8">
        <f>SUM(C53:D53)</f>
        <v>110000100</v>
      </c>
      <c r="F53" s="100">
        <f>F54+F55</f>
        <v>0</v>
      </c>
      <c r="G53" s="8">
        <f t="shared" ref="G53:G60" si="10">SUM(E53:F53)</f>
        <v>110000100</v>
      </c>
      <c r="H53" s="100">
        <f>H54+H55</f>
        <v>0</v>
      </c>
      <c r="I53" s="8">
        <f t="shared" ref="I53:I60" si="11">SUM(G53:H53)</f>
        <v>110000100</v>
      </c>
      <c r="J53" s="100">
        <f>J54+J55</f>
        <v>14032800</v>
      </c>
      <c r="K53" s="109">
        <f t="shared" ref="K53:K60" si="12">SUM(I53:J53)</f>
        <v>124032900</v>
      </c>
      <c r="L53" s="100">
        <f>L54+L55</f>
        <v>0</v>
      </c>
      <c r="M53" s="109">
        <f t="shared" ref="M53:M60" si="13">SUM(K53:L53)</f>
        <v>124032900</v>
      </c>
      <c r="N53" s="100">
        <f>N54+N55</f>
        <v>0</v>
      </c>
      <c r="O53" s="109">
        <f t="shared" ref="O53:O60" si="14">SUM(M53:N53)</f>
        <v>124032900</v>
      </c>
      <c r="P53" s="100">
        <f>P54+P55</f>
        <v>4955200</v>
      </c>
      <c r="Q53" s="109">
        <v>128988100</v>
      </c>
      <c r="R53" s="100">
        <v>0</v>
      </c>
      <c r="S53" s="109">
        <v>128988100</v>
      </c>
    </row>
    <row r="54" spans="1:19" ht="27">
      <c r="A54" s="70" t="s">
        <v>80</v>
      </c>
      <c r="B54" s="27" t="s">
        <v>155</v>
      </c>
      <c r="C54" s="16">
        <v>87105600</v>
      </c>
      <c r="D54" s="86"/>
      <c r="E54" s="16">
        <f t="shared" si="0"/>
        <v>87105600</v>
      </c>
      <c r="F54" s="100"/>
      <c r="G54" s="16">
        <f t="shared" si="10"/>
        <v>87105600</v>
      </c>
      <c r="H54" s="100"/>
      <c r="I54" s="16">
        <f t="shared" si="11"/>
        <v>87105600</v>
      </c>
      <c r="J54" s="100">
        <v>14032800</v>
      </c>
      <c r="K54" s="116">
        <f t="shared" si="12"/>
        <v>101138400</v>
      </c>
      <c r="L54" s="100"/>
      <c r="M54" s="116">
        <f t="shared" si="13"/>
        <v>101138400</v>
      </c>
      <c r="N54" s="100"/>
      <c r="O54" s="116">
        <f t="shared" si="14"/>
        <v>101138400</v>
      </c>
      <c r="P54" s="102">
        <v>4955200</v>
      </c>
      <c r="Q54" s="116">
        <v>106093600</v>
      </c>
      <c r="R54" s="102"/>
      <c r="S54" s="116">
        <v>106093600</v>
      </c>
    </row>
    <row r="55" spans="1:19" ht="13.5">
      <c r="A55" s="70" t="s">
        <v>80</v>
      </c>
      <c r="B55" s="27" t="s">
        <v>156</v>
      </c>
      <c r="C55" s="16">
        <v>22894500</v>
      </c>
      <c r="D55" s="86"/>
      <c r="E55" s="16">
        <f t="shared" si="0"/>
        <v>22894500</v>
      </c>
      <c r="F55" s="100"/>
      <c r="G55" s="16">
        <f t="shared" si="10"/>
        <v>22894500</v>
      </c>
      <c r="H55" s="100"/>
      <c r="I55" s="16">
        <f t="shared" si="11"/>
        <v>22894500</v>
      </c>
      <c r="J55" s="100"/>
      <c r="K55" s="116">
        <f t="shared" si="12"/>
        <v>22894500</v>
      </c>
      <c r="L55" s="100"/>
      <c r="M55" s="116">
        <f t="shared" si="13"/>
        <v>22894500</v>
      </c>
      <c r="N55" s="100"/>
      <c r="O55" s="116">
        <f t="shared" si="14"/>
        <v>22894500</v>
      </c>
      <c r="P55" s="100"/>
      <c r="Q55" s="116">
        <v>22894500</v>
      </c>
      <c r="R55" s="100"/>
      <c r="S55" s="116">
        <v>22894500</v>
      </c>
    </row>
    <row r="56" spans="1:19">
      <c r="A56" s="17" t="s">
        <v>81</v>
      </c>
      <c r="B56" s="64" t="s">
        <v>157</v>
      </c>
      <c r="C56" s="16">
        <v>66821600</v>
      </c>
      <c r="D56" s="86"/>
      <c r="E56" s="16">
        <f t="shared" si="0"/>
        <v>66821600</v>
      </c>
      <c r="F56" s="100">
        <v>12000000</v>
      </c>
      <c r="G56" s="16">
        <f t="shared" si="10"/>
        <v>78821600</v>
      </c>
      <c r="H56" s="100">
        <v>73401000</v>
      </c>
      <c r="I56" s="16">
        <f t="shared" si="11"/>
        <v>152222600</v>
      </c>
      <c r="J56" s="100"/>
      <c r="K56" s="116">
        <f t="shared" si="12"/>
        <v>152222600</v>
      </c>
      <c r="L56" s="100">
        <v>53045300</v>
      </c>
      <c r="M56" s="116">
        <f t="shared" si="13"/>
        <v>205267900</v>
      </c>
      <c r="N56" s="100"/>
      <c r="O56" s="116">
        <f t="shared" si="14"/>
        <v>205267900</v>
      </c>
      <c r="P56" s="100">
        <v>65295000</v>
      </c>
      <c r="Q56" s="116">
        <v>270562900</v>
      </c>
      <c r="R56" s="100"/>
      <c r="S56" s="116">
        <v>270562900</v>
      </c>
    </row>
    <row r="57" spans="1:19" ht="25.5">
      <c r="A57" s="17" t="s">
        <v>127</v>
      </c>
      <c r="B57" s="64" t="s">
        <v>158</v>
      </c>
      <c r="C57" s="16">
        <v>23978900</v>
      </c>
      <c r="D57" s="86"/>
      <c r="E57" s="16">
        <f t="shared" si="0"/>
        <v>23978900</v>
      </c>
      <c r="F57" s="100"/>
      <c r="G57" s="16">
        <f t="shared" si="10"/>
        <v>23978900</v>
      </c>
      <c r="H57" s="100"/>
      <c r="I57" s="16">
        <f t="shared" si="11"/>
        <v>23978900</v>
      </c>
      <c r="J57" s="100"/>
      <c r="K57" s="116">
        <f t="shared" si="12"/>
        <v>23978900</v>
      </c>
      <c r="L57" s="100"/>
      <c r="M57" s="116">
        <f t="shared" si="13"/>
        <v>23978900</v>
      </c>
      <c r="N57" s="100"/>
      <c r="O57" s="116">
        <f t="shared" si="14"/>
        <v>23978900</v>
      </c>
      <c r="P57" s="100"/>
      <c r="Q57" s="116">
        <v>23978900</v>
      </c>
      <c r="R57" s="100"/>
      <c r="S57" s="116">
        <v>23978900</v>
      </c>
    </row>
    <row r="58" spans="1:19" s="30" customFormat="1" ht="25.5">
      <c r="A58" s="71"/>
      <c r="B58" s="28" t="s">
        <v>82</v>
      </c>
      <c r="C58" s="29">
        <f>C60+C61</f>
        <v>339754200</v>
      </c>
      <c r="D58" s="29">
        <f>D60+D61</f>
        <v>1708300</v>
      </c>
      <c r="E58" s="29">
        <f t="shared" si="0"/>
        <v>341462500</v>
      </c>
      <c r="F58" s="29">
        <f>F60+F61</f>
        <v>1179000</v>
      </c>
      <c r="G58" s="29">
        <f t="shared" si="10"/>
        <v>342641500</v>
      </c>
      <c r="H58" s="29">
        <f>H60+H61</f>
        <v>0</v>
      </c>
      <c r="I58" s="29">
        <f t="shared" si="11"/>
        <v>342641500</v>
      </c>
      <c r="J58" s="29">
        <f>J60+J61</f>
        <v>9423000</v>
      </c>
      <c r="K58" s="122">
        <f>SUM(I58:J58)</f>
        <v>352064500</v>
      </c>
      <c r="L58" s="122">
        <f>L60+L61</f>
        <v>8235500</v>
      </c>
      <c r="M58" s="122">
        <f t="shared" si="13"/>
        <v>360300000</v>
      </c>
      <c r="N58" s="122">
        <f>N60+N61</f>
        <v>2930200</v>
      </c>
      <c r="O58" s="122">
        <f t="shared" si="14"/>
        <v>363230200</v>
      </c>
      <c r="P58" s="122">
        <f>P60+P61</f>
        <v>-780600</v>
      </c>
      <c r="Q58" s="122">
        <v>362449600</v>
      </c>
      <c r="R58" s="122">
        <v>2917900</v>
      </c>
      <c r="S58" s="122">
        <v>365367500</v>
      </c>
    </row>
    <row r="59" spans="1:19" s="30" customFormat="1" ht="15">
      <c r="A59" s="72"/>
      <c r="B59" s="31" t="s">
        <v>83</v>
      </c>
      <c r="C59" s="32"/>
      <c r="D59" s="89"/>
      <c r="E59" s="32">
        <f t="shared" si="0"/>
        <v>0</v>
      </c>
      <c r="F59" s="89"/>
      <c r="G59" s="32">
        <f t="shared" si="10"/>
        <v>0</v>
      </c>
      <c r="H59" s="89"/>
      <c r="I59" s="32">
        <f t="shared" si="11"/>
        <v>0</v>
      </c>
      <c r="J59" s="89"/>
      <c r="K59" s="122">
        <f t="shared" si="12"/>
        <v>0</v>
      </c>
      <c r="L59" s="93"/>
      <c r="M59" s="122">
        <f t="shared" si="13"/>
        <v>0</v>
      </c>
      <c r="N59" s="93"/>
      <c r="O59" s="122">
        <f t="shared" si="14"/>
        <v>0</v>
      </c>
      <c r="P59" s="93"/>
      <c r="Q59" s="122">
        <v>0</v>
      </c>
      <c r="R59" s="93"/>
      <c r="S59" s="122">
        <v>0</v>
      </c>
    </row>
    <row r="60" spans="1:19" s="30" customFormat="1" ht="15">
      <c r="A60" s="72"/>
      <c r="B60" s="33" t="s">
        <v>84</v>
      </c>
      <c r="C60" s="34">
        <f>C63+C80+C90</f>
        <v>333542900</v>
      </c>
      <c r="D60" s="34">
        <f>D63+D80+D90</f>
        <v>329900</v>
      </c>
      <c r="E60" s="34">
        <f t="shared" si="0"/>
        <v>333872800</v>
      </c>
      <c r="F60" s="34">
        <f>F63+F80+F90</f>
        <v>0</v>
      </c>
      <c r="G60" s="34">
        <f t="shared" si="10"/>
        <v>333872800</v>
      </c>
      <c r="H60" s="34">
        <f>H63+H80+H90</f>
        <v>0</v>
      </c>
      <c r="I60" s="34">
        <f t="shared" si="11"/>
        <v>333872800</v>
      </c>
      <c r="J60" s="34">
        <f>J63+J80+J90</f>
        <v>8823100</v>
      </c>
      <c r="K60" s="123">
        <f t="shared" si="12"/>
        <v>342695900</v>
      </c>
      <c r="L60" s="123">
        <f>L63+L80+L90</f>
        <v>8000000</v>
      </c>
      <c r="M60" s="123">
        <f t="shared" si="13"/>
        <v>350695900</v>
      </c>
      <c r="N60" s="123">
        <f>N63+N80+N90</f>
        <v>2930200</v>
      </c>
      <c r="O60" s="123">
        <f t="shared" si="14"/>
        <v>353626100</v>
      </c>
      <c r="P60" s="123">
        <f>P63+P80+P90</f>
        <v>-793900</v>
      </c>
      <c r="Q60" s="123">
        <v>352832200</v>
      </c>
      <c r="R60" s="123">
        <v>2843700</v>
      </c>
      <c r="S60" s="123">
        <v>355675900</v>
      </c>
    </row>
    <row r="61" spans="1:19" s="30" customFormat="1" ht="15">
      <c r="A61" s="72"/>
      <c r="B61" s="33" t="s">
        <v>85</v>
      </c>
      <c r="C61" s="34">
        <f>C76+C86+C101</f>
        <v>6211300</v>
      </c>
      <c r="D61" s="34">
        <f>D76+D86+D101</f>
        <v>1378400</v>
      </c>
      <c r="E61" s="34">
        <f>SUM(C61:D61)</f>
        <v>7589700</v>
      </c>
      <c r="F61" s="34">
        <f>F76+F86+F101</f>
        <v>1179000</v>
      </c>
      <c r="G61" s="34">
        <f>SUM(E61:F61)</f>
        <v>8768700</v>
      </c>
      <c r="H61" s="34">
        <f>H76+H86+H101</f>
        <v>0</v>
      </c>
      <c r="I61" s="34">
        <f>SUM(G61:H61)</f>
        <v>8768700</v>
      </c>
      <c r="J61" s="34">
        <f>J76+J86+J101</f>
        <v>599900</v>
      </c>
      <c r="K61" s="123">
        <f>SUM(I61:J61)</f>
        <v>9368600</v>
      </c>
      <c r="L61" s="123">
        <f>L76+L86+L101</f>
        <v>235500</v>
      </c>
      <c r="M61" s="123">
        <f>SUM(K61:L61)</f>
        <v>9604100</v>
      </c>
      <c r="N61" s="123">
        <f>N76+N86+N101</f>
        <v>0</v>
      </c>
      <c r="O61" s="123">
        <f>SUM(M61:N61)</f>
        <v>9604100</v>
      </c>
      <c r="P61" s="123">
        <f>P76+P86+P101</f>
        <v>13300</v>
      </c>
      <c r="Q61" s="123">
        <v>9617400</v>
      </c>
      <c r="R61" s="123">
        <v>74200</v>
      </c>
      <c r="S61" s="123">
        <v>9691600</v>
      </c>
    </row>
    <row r="62" spans="1:19" ht="42" customHeight="1">
      <c r="A62" s="73"/>
      <c r="B62" s="35" t="s">
        <v>86</v>
      </c>
      <c r="C62" s="36">
        <f>C63+C76</f>
        <v>227148200</v>
      </c>
      <c r="D62" s="36">
        <f>D63+D76</f>
        <v>1031500</v>
      </c>
      <c r="E62" s="36">
        <f t="shared" si="0"/>
        <v>228179700</v>
      </c>
      <c r="F62" s="36">
        <f>F63+F76</f>
        <v>1179000</v>
      </c>
      <c r="G62" s="36">
        <f t="shared" ref="G62:G74" si="15">SUM(E62:F62)</f>
        <v>229358700</v>
      </c>
      <c r="H62" s="36">
        <f>H63+H76</f>
        <v>0</v>
      </c>
      <c r="I62" s="36">
        <f t="shared" ref="I62:I75" si="16">SUM(G62:H62)</f>
        <v>229358700</v>
      </c>
      <c r="J62" s="36">
        <f>J63+J76</f>
        <v>6761900</v>
      </c>
      <c r="K62" s="124">
        <f>SUM(I62:J62)</f>
        <v>236120600</v>
      </c>
      <c r="L62" s="124">
        <f>L63+L76</f>
        <v>235500</v>
      </c>
      <c r="M62" s="124">
        <f t="shared" ref="M62:M75" si="17">SUM(K62:L62)</f>
        <v>236356100</v>
      </c>
      <c r="N62" s="124">
        <f>N63+N76</f>
        <v>3700100</v>
      </c>
      <c r="O62" s="124">
        <f t="shared" ref="O62:O75" si="18">SUM(M62:N62)</f>
        <v>240056200</v>
      </c>
      <c r="P62" s="124">
        <f>P63+P76</f>
        <v>-1199300</v>
      </c>
      <c r="Q62" s="124">
        <v>238856900</v>
      </c>
      <c r="R62" s="124">
        <v>2872900</v>
      </c>
      <c r="S62" s="124">
        <v>241729800</v>
      </c>
    </row>
    <row r="63" spans="1:19" s="30" customFormat="1" ht="13.5">
      <c r="A63" s="73"/>
      <c r="B63" s="33" t="s">
        <v>84</v>
      </c>
      <c r="C63" s="37">
        <f>C67+C68+C69+C74+C66+C72+C71+C70+C73+C75+C65</f>
        <v>227148200</v>
      </c>
      <c r="D63" s="37">
        <f>D67+D68+D69+D74+D66+D72+D71+D70+D73+D75+D65</f>
        <v>329900</v>
      </c>
      <c r="E63" s="37">
        <f t="shared" si="0"/>
        <v>227478100</v>
      </c>
      <c r="F63" s="37">
        <f>F67+F68+F69+F74+F66+F72+F71+F70+F73+F75+F65</f>
        <v>0</v>
      </c>
      <c r="G63" s="37">
        <f t="shared" si="15"/>
        <v>227478100</v>
      </c>
      <c r="H63" s="37">
        <f>H67+H68+H69+H74+H66+H72+H71+H70+H73+H75+H65</f>
        <v>0</v>
      </c>
      <c r="I63" s="37">
        <f t="shared" si="16"/>
        <v>227478100</v>
      </c>
      <c r="J63" s="37">
        <f>J67+J68+J69+J74+J66+J72+J71+J70+J73+J75+J65</f>
        <v>6162000</v>
      </c>
      <c r="K63" s="125">
        <f t="shared" ref="K63:K75" si="19">SUM(I63:J63)</f>
        <v>233640100</v>
      </c>
      <c r="L63" s="125">
        <f>L67+L68+L69+L74+L66+L72+L71+L70+L73+L75+L65</f>
        <v>0</v>
      </c>
      <c r="M63" s="125">
        <f t="shared" si="17"/>
        <v>233640100</v>
      </c>
      <c r="N63" s="125">
        <f>N67+N68+N69+N74+N66+N72+N71+N70+N73+N75+N65</f>
        <v>3700100</v>
      </c>
      <c r="O63" s="125">
        <f t="shared" si="18"/>
        <v>237340200</v>
      </c>
      <c r="P63" s="125">
        <f>P67+P68+P69+P74+P66+P72+P71+P70+P73+P75+P65</f>
        <v>-1199300</v>
      </c>
      <c r="Q63" s="125">
        <v>236140900</v>
      </c>
      <c r="R63" s="125">
        <v>2798700</v>
      </c>
      <c r="S63" s="125">
        <v>238939600</v>
      </c>
    </row>
    <row r="64" spans="1:19">
      <c r="A64" s="73"/>
      <c r="B64" s="31" t="s">
        <v>83</v>
      </c>
      <c r="C64" s="31"/>
      <c r="D64" s="86"/>
      <c r="E64" s="82">
        <f t="shared" si="0"/>
        <v>0</v>
      </c>
      <c r="F64" s="86"/>
      <c r="G64" s="82">
        <f t="shared" si="15"/>
        <v>0</v>
      </c>
      <c r="H64" s="86"/>
      <c r="I64" s="82">
        <f t="shared" si="16"/>
        <v>0</v>
      </c>
      <c r="J64" s="86"/>
      <c r="K64" s="126">
        <f t="shared" si="19"/>
        <v>0</v>
      </c>
      <c r="L64" s="100"/>
      <c r="M64" s="126">
        <f t="shared" si="17"/>
        <v>0</v>
      </c>
      <c r="N64" s="100"/>
      <c r="O64" s="126">
        <f t="shared" si="18"/>
        <v>0</v>
      </c>
      <c r="P64" s="100"/>
      <c r="Q64" s="126">
        <v>0</v>
      </c>
      <c r="R64" s="100"/>
      <c r="S64" s="126">
        <v>0</v>
      </c>
    </row>
    <row r="65" spans="1:19" ht="25.5">
      <c r="A65" s="58" t="s">
        <v>96</v>
      </c>
      <c r="B65" s="12" t="s">
        <v>152</v>
      </c>
      <c r="C65" s="29">
        <v>251300</v>
      </c>
      <c r="D65" s="86"/>
      <c r="E65" s="29">
        <f t="shared" si="0"/>
        <v>251300</v>
      </c>
      <c r="F65" s="86"/>
      <c r="G65" s="29">
        <f t="shared" si="15"/>
        <v>251300</v>
      </c>
      <c r="H65" s="86"/>
      <c r="I65" s="29">
        <f t="shared" si="16"/>
        <v>251300</v>
      </c>
      <c r="J65" s="100"/>
      <c r="K65" s="122">
        <f t="shared" si="19"/>
        <v>251300</v>
      </c>
      <c r="L65" s="100"/>
      <c r="M65" s="122">
        <f t="shared" si="17"/>
        <v>251300</v>
      </c>
      <c r="N65" s="100"/>
      <c r="O65" s="122">
        <f t="shared" si="18"/>
        <v>251300</v>
      </c>
      <c r="P65" s="100"/>
      <c r="Q65" s="122">
        <v>251300</v>
      </c>
      <c r="R65" s="102">
        <v>-251300</v>
      </c>
      <c r="S65" s="122">
        <v>0</v>
      </c>
    </row>
    <row r="66" spans="1:19">
      <c r="A66" s="58" t="s">
        <v>128</v>
      </c>
      <c r="B66" s="12" t="s">
        <v>149</v>
      </c>
      <c r="C66" s="16">
        <v>724000</v>
      </c>
      <c r="D66" s="86"/>
      <c r="E66" s="16">
        <f t="shared" si="0"/>
        <v>724000</v>
      </c>
      <c r="F66" s="86"/>
      <c r="G66" s="16">
        <f t="shared" si="15"/>
        <v>724000</v>
      </c>
      <c r="H66" s="86"/>
      <c r="I66" s="16">
        <f t="shared" si="16"/>
        <v>724000</v>
      </c>
      <c r="J66" s="100"/>
      <c r="K66" s="116">
        <f t="shared" si="19"/>
        <v>724000</v>
      </c>
      <c r="L66" s="100"/>
      <c r="M66" s="116">
        <f t="shared" si="17"/>
        <v>724000</v>
      </c>
      <c r="N66" s="100"/>
      <c r="O66" s="116">
        <f t="shared" si="18"/>
        <v>724000</v>
      </c>
      <c r="P66" s="100"/>
      <c r="Q66" s="116">
        <v>724000</v>
      </c>
      <c r="R66" s="100"/>
      <c r="S66" s="116">
        <v>724000</v>
      </c>
    </row>
    <row r="67" spans="1:19" ht="63.75">
      <c r="A67" s="17" t="s">
        <v>87</v>
      </c>
      <c r="B67" s="38" t="s">
        <v>147</v>
      </c>
      <c r="C67" s="13">
        <v>26660300</v>
      </c>
      <c r="D67" s="86"/>
      <c r="E67" s="13">
        <f t="shared" si="0"/>
        <v>26660300</v>
      </c>
      <c r="F67" s="86"/>
      <c r="G67" s="13">
        <f t="shared" si="15"/>
        <v>26660300</v>
      </c>
      <c r="H67" s="86"/>
      <c r="I67" s="13">
        <f t="shared" si="16"/>
        <v>26660300</v>
      </c>
      <c r="J67" s="100"/>
      <c r="K67" s="114">
        <f t="shared" si="19"/>
        <v>26660300</v>
      </c>
      <c r="L67" s="100"/>
      <c r="M67" s="114">
        <f t="shared" si="17"/>
        <v>26660300</v>
      </c>
      <c r="N67" s="102">
        <v>3700100</v>
      </c>
      <c r="O67" s="114">
        <f t="shared" si="18"/>
        <v>30360400</v>
      </c>
      <c r="P67" s="102">
        <v>-3110400</v>
      </c>
      <c r="Q67" s="114">
        <v>27250000</v>
      </c>
      <c r="R67" s="102">
        <v>-1000000</v>
      </c>
      <c r="S67" s="114">
        <v>26250000</v>
      </c>
    </row>
    <row r="68" spans="1:19" ht="25.5">
      <c r="A68" s="17" t="s">
        <v>88</v>
      </c>
      <c r="B68" s="12" t="s">
        <v>89</v>
      </c>
      <c r="C68" s="16">
        <v>253000</v>
      </c>
      <c r="D68" s="86"/>
      <c r="E68" s="16">
        <f t="shared" si="0"/>
        <v>253000</v>
      </c>
      <c r="F68" s="86"/>
      <c r="G68" s="16">
        <f t="shared" si="15"/>
        <v>253000</v>
      </c>
      <c r="H68" s="86"/>
      <c r="I68" s="16">
        <f t="shared" si="16"/>
        <v>253000</v>
      </c>
      <c r="J68" s="100"/>
      <c r="K68" s="116">
        <f t="shared" si="19"/>
        <v>253000</v>
      </c>
      <c r="L68" s="100"/>
      <c r="M68" s="116">
        <f t="shared" si="17"/>
        <v>253000</v>
      </c>
      <c r="N68" s="100"/>
      <c r="O68" s="116">
        <f t="shared" si="18"/>
        <v>253000</v>
      </c>
      <c r="P68" s="102">
        <v>253000</v>
      </c>
      <c r="Q68" s="116">
        <v>506000</v>
      </c>
      <c r="R68" s="102"/>
      <c r="S68" s="116">
        <v>506000</v>
      </c>
    </row>
    <row r="69" spans="1:19" ht="25.5">
      <c r="A69" s="17" t="s">
        <v>90</v>
      </c>
      <c r="B69" s="12" t="s">
        <v>207</v>
      </c>
      <c r="C69" s="16">
        <v>17584000</v>
      </c>
      <c r="D69" s="86"/>
      <c r="E69" s="16">
        <f t="shared" si="0"/>
        <v>17584000</v>
      </c>
      <c r="F69" s="86"/>
      <c r="G69" s="16">
        <f t="shared" si="15"/>
        <v>17584000</v>
      </c>
      <c r="H69" s="86"/>
      <c r="I69" s="16">
        <f t="shared" si="16"/>
        <v>17584000</v>
      </c>
      <c r="J69" s="100"/>
      <c r="K69" s="116">
        <f t="shared" si="19"/>
        <v>17584000</v>
      </c>
      <c r="L69" s="100"/>
      <c r="M69" s="116">
        <f t="shared" si="17"/>
        <v>17584000</v>
      </c>
      <c r="N69" s="100"/>
      <c r="O69" s="116">
        <f t="shared" si="18"/>
        <v>17584000</v>
      </c>
      <c r="P69" s="100"/>
      <c r="Q69" s="116">
        <v>17584000</v>
      </c>
      <c r="R69" s="102">
        <v>2400000</v>
      </c>
      <c r="S69" s="116">
        <v>19984000</v>
      </c>
    </row>
    <row r="70" spans="1:19">
      <c r="A70" s="17" t="s">
        <v>94</v>
      </c>
      <c r="B70" s="12" t="s">
        <v>150</v>
      </c>
      <c r="C70" s="16">
        <v>164118000</v>
      </c>
      <c r="D70" s="86"/>
      <c r="E70" s="16">
        <f t="shared" si="0"/>
        <v>164118000</v>
      </c>
      <c r="F70" s="86"/>
      <c r="G70" s="16">
        <f t="shared" si="15"/>
        <v>164118000</v>
      </c>
      <c r="H70" s="86"/>
      <c r="I70" s="16">
        <f t="shared" si="16"/>
        <v>164118000</v>
      </c>
      <c r="J70" s="100">
        <v>6162000</v>
      </c>
      <c r="K70" s="116">
        <f t="shared" si="19"/>
        <v>170280000</v>
      </c>
      <c r="L70" s="100"/>
      <c r="M70" s="116">
        <f t="shared" si="17"/>
        <v>170280000</v>
      </c>
      <c r="N70" s="100"/>
      <c r="O70" s="116">
        <f t="shared" si="18"/>
        <v>170280000</v>
      </c>
      <c r="P70" s="100">
        <v>1385000</v>
      </c>
      <c r="Q70" s="116">
        <v>171665000</v>
      </c>
      <c r="R70" s="100"/>
      <c r="S70" s="116">
        <v>171665000</v>
      </c>
    </row>
    <row r="71" spans="1:19" ht="18.75" customHeight="1">
      <c r="A71" s="58" t="s">
        <v>92</v>
      </c>
      <c r="B71" s="12" t="s">
        <v>93</v>
      </c>
      <c r="C71" s="16">
        <v>5736600</v>
      </c>
      <c r="D71" s="86"/>
      <c r="E71" s="16">
        <f t="shared" si="0"/>
        <v>5736600</v>
      </c>
      <c r="F71" s="86"/>
      <c r="G71" s="16">
        <f t="shared" si="15"/>
        <v>5736600</v>
      </c>
      <c r="H71" s="86"/>
      <c r="I71" s="16">
        <f t="shared" si="16"/>
        <v>5736600</v>
      </c>
      <c r="J71" s="100"/>
      <c r="K71" s="116">
        <f t="shared" si="19"/>
        <v>5736600</v>
      </c>
      <c r="L71" s="100"/>
      <c r="M71" s="116">
        <f t="shared" si="17"/>
        <v>5736600</v>
      </c>
      <c r="N71" s="100"/>
      <c r="O71" s="116">
        <f t="shared" si="18"/>
        <v>5736600</v>
      </c>
      <c r="P71" s="100"/>
      <c r="Q71" s="116">
        <v>5736600</v>
      </c>
      <c r="R71" s="100"/>
      <c r="S71" s="116">
        <v>5736600</v>
      </c>
    </row>
    <row r="72" spans="1:19" s="39" customFormat="1" ht="17.25" customHeight="1">
      <c r="A72" s="17" t="s">
        <v>116</v>
      </c>
      <c r="B72" s="12" t="s">
        <v>222</v>
      </c>
      <c r="C72" s="61">
        <v>251000</v>
      </c>
      <c r="D72" s="90"/>
      <c r="E72" s="61">
        <f t="shared" si="0"/>
        <v>251000</v>
      </c>
      <c r="F72" s="90"/>
      <c r="G72" s="61">
        <f t="shared" si="15"/>
        <v>251000</v>
      </c>
      <c r="H72" s="90"/>
      <c r="I72" s="61">
        <f t="shared" si="16"/>
        <v>251000</v>
      </c>
      <c r="J72" s="107"/>
      <c r="K72" s="127">
        <f t="shared" si="19"/>
        <v>251000</v>
      </c>
      <c r="L72" s="107"/>
      <c r="M72" s="127">
        <f t="shared" si="17"/>
        <v>251000</v>
      </c>
      <c r="N72" s="107"/>
      <c r="O72" s="127">
        <f t="shared" si="18"/>
        <v>251000</v>
      </c>
      <c r="P72" s="102">
        <v>51000</v>
      </c>
      <c r="Q72" s="127">
        <v>302000</v>
      </c>
      <c r="R72" s="102"/>
      <c r="S72" s="127">
        <v>302000</v>
      </c>
    </row>
    <row r="73" spans="1:19">
      <c r="A73" s="96" t="s">
        <v>118</v>
      </c>
      <c r="B73" s="38" t="s">
        <v>165</v>
      </c>
      <c r="C73" s="16">
        <v>2251400</v>
      </c>
      <c r="D73" s="100">
        <v>329900</v>
      </c>
      <c r="E73" s="16">
        <f t="shared" si="0"/>
        <v>2581300</v>
      </c>
      <c r="F73" s="100"/>
      <c r="G73" s="16">
        <f t="shared" si="15"/>
        <v>2581300</v>
      </c>
      <c r="H73" s="100"/>
      <c r="I73" s="16">
        <f t="shared" si="16"/>
        <v>2581300</v>
      </c>
      <c r="J73" s="100"/>
      <c r="K73" s="116">
        <f t="shared" si="19"/>
        <v>2581300</v>
      </c>
      <c r="L73" s="100"/>
      <c r="M73" s="116">
        <f t="shared" si="17"/>
        <v>2581300</v>
      </c>
      <c r="N73" s="100"/>
      <c r="O73" s="116">
        <f t="shared" si="18"/>
        <v>2581300</v>
      </c>
      <c r="P73" s="100"/>
      <c r="Q73" s="116">
        <v>2581300</v>
      </c>
      <c r="R73" s="100"/>
      <c r="S73" s="116">
        <v>2581300</v>
      </c>
    </row>
    <row r="74" spans="1:19" ht="42.75" customHeight="1">
      <c r="A74" s="17" t="s">
        <v>91</v>
      </c>
      <c r="B74" s="12" t="s">
        <v>148</v>
      </c>
      <c r="C74" s="16">
        <v>2217600</v>
      </c>
      <c r="D74" s="86"/>
      <c r="E74" s="16">
        <f t="shared" si="0"/>
        <v>2217600</v>
      </c>
      <c r="F74" s="86"/>
      <c r="G74" s="16">
        <f t="shared" si="15"/>
        <v>2217600</v>
      </c>
      <c r="H74" s="86"/>
      <c r="I74" s="16">
        <f t="shared" si="16"/>
        <v>2217600</v>
      </c>
      <c r="J74" s="100"/>
      <c r="K74" s="116">
        <f t="shared" si="19"/>
        <v>2217600</v>
      </c>
      <c r="L74" s="100"/>
      <c r="M74" s="116">
        <f t="shared" si="17"/>
        <v>2217600</v>
      </c>
      <c r="N74" s="100"/>
      <c r="O74" s="116">
        <f t="shared" si="18"/>
        <v>2217600</v>
      </c>
      <c r="P74" s="102">
        <v>222100</v>
      </c>
      <c r="Q74" s="116">
        <v>2439700</v>
      </c>
      <c r="R74" s="102"/>
      <c r="S74" s="116">
        <v>2439700</v>
      </c>
    </row>
    <row r="75" spans="1:19" ht="51">
      <c r="A75" s="17" t="s">
        <v>95</v>
      </c>
      <c r="B75" s="12" t="s">
        <v>151</v>
      </c>
      <c r="C75" s="16">
        <v>7101000</v>
      </c>
      <c r="D75" s="86"/>
      <c r="E75" s="16">
        <f t="shared" ref="E75:E158" si="20">SUM(C75:D75)</f>
        <v>7101000</v>
      </c>
      <c r="F75" s="86"/>
      <c r="G75" s="16">
        <f t="shared" ref="G75" si="21">SUM(E75:F75)</f>
        <v>7101000</v>
      </c>
      <c r="H75" s="86"/>
      <c r="I75" s="16">
        <f t="shared" si="16"/>
        <v>7101000</v>
      </c>
      <c r="J75" s="100"/>
      <c r="K75" s="116">
        <f t="shared" si="19"/>
        <v>7101000</v>
      </c>
      <c r="L75" s="100"/>
      <c r="M75" s="116">
        <f t="shared" si="17"/>
        <v>7101000</v>
      </c>
      <c r="N75" s="100"/>
      <c r="O75" s="116">
        <f t="shared" si="18"/>
        <v>7101000</v>
      </c>
      <c r="P75" s="100"/>
      <c r="Q75" s="116">
        <v>7101000</v>
      </c>
      <c r="R75" s="102">
        <v>1650000</v>
      </c>
      <c r="S75" s="116">
        <v>8751000</v>
      </c>
    </row>
    <row r="76" spans="1:19" s="30" customFormat="1" ht="13.5">
      <c r="A76" s="73"/>
      <c r="B76" s="33" t="s">
        <v>85</v>
      </c>
      <c r="C76" s="74">
        <f>C78</f>
        <v>0</v>
      </c>
      <c r="D76" s="74">
        <f t="shared" ref="D76:P76" si="22">D78+D77</f>
        <v>701600</v>
      </c>
      <c r="E76" s="74">
        <f t="shared" si="22"/>
        <v>701600</v>
      </c>
      <c r="F76" s="74">
        <f t="shared" si="22"/>
        <v>1179000</v>
      </c>
      <c r="G76" s="74">
        <f t="shared" si="22"/>
        <v>1880600</v>
      </c>
      <c r="H76" s="74">
        <f t="shared" si="22"/>
        <v>0</v>
      </c>
      <c r="I76" s="74">
        <f t="shared" si="22"/>
        <v>1880600</v>
      </c>
      <c r="J76" s="108">
        <f t="shared" si="22"/>
        <v>599900</v>
      </c>
      <c r="K76" s="108">
        <f t="shared" si="22"/>
        <v>2480500</v>
      </c>
      <c r="L76" s="108">
        <f t="shared" si="22"/>
        <v>235500</v>
      </c>
      <c r="M76" s="108">
        <f t="shared" si="22"/>
        <v>2716000</v>
      </c>
      <c r="N76" s="108">
        <f t="shared" si="22"/>
        <v>0</v>
      </c>
      <c r="O76" s="108">
        <f t="shared" si="22"/>
        <v>2716000</v>
      </c>
      <c r="P76" s="108">
        <f t="shared" si="22"/>
        <v>0</v>
      </c>
      <c r="Q76" s="108">
        <v>2716000</v>
      </c>
      <c r="R76" s="108">
        <v>74200</v>
      </c>
      <c r="S76" s="108">
        <v>2790200</v>
      </c>
    </row>
    <row r="77" spans="1:19" s="30" customFormat="1" ht="13.5">
      <c r="A77" s="58" t="s">
        <v>224</v>
      </c>
      <c r="B77" s="12" t="s">
        <v>149</v>
      </c>
      <c r="C77" s="74">
        <v>0</v>
      </c>
      <c r="D77" s="104">
        <v>580000</v>
      </c>
      <c r="E77" s="74">
        <f>C77+D77</f>
        <v>580000</v>
      </c>
      <c r="F77" s="104">
        <v>1179000</v>
      </c>
      <c r="G77" s="74">
        <f>E77+F77</f>
        <v>1759000</v>
      </c>
      <c r="H77" s="104"/>
      <c r="I77" s="110">
        <f>G77+H77</f>
        <v>1759000</v>
      </c>
      <c r="J77" s="111">
        <v>599900</v>
      </c>
      <c r="K77" s="111">
        <f>I77+J77</f>
        <v>2358900</v>
      </c>
      <c r="L77" s="111"/>
      <c r="M77" s="111">
        <f>K77+L77</f>
        <v>2358900</v>
      </c>
      <c r="N77" s="111"/>
      <c r="O77" s="111">
        <f>M77+N77</f>
        <v>2358900</v>
      </c>
      <c r="P77" s="111"/>
      <c r="Q77" s="111">
        <v>2358900</v>
      </c>
      <c r="R77" s="111">
        <v>27000</v>
      </c>
      <c r="S77" s="111">
        <v>2385900</v>
      </c>
    </row>
    <row r="78" spans="1:19" s="30" customFormat="1" ht="25.5">
      <c r="A78" s="96" t="s">
        <v>96</v>
      </c>
      <c r="B78" s="12" t="s">
        <v>173</v>
      </c>
      <c r="C78" s="97">
        <v>0</v>
      </c>
      <c r="D78" s="101">
        <v>121600</v>
      </c>
      <c r="E78" s="97">
        <f t="shared" si="20"/>
        <v>121600</v>
      </c>
      <c r="F78" s="101"/>
      <c r="G78" s="97">
        <f t="shared" ref="G78:G105" si="23">SUM(E78:F78)</f>
        <v>121600</v>
      </c>
      <c r="H78" s="101"/>
      <c r="I78" s="97">
        <f t="shared" ref="I78:I105" si="24">SUM(G78:H78)</f>
        <v>121600</v>
      </c>
      <c r="J78" s="101"/>
      <c r="K78" s="101">
        <f t="shared" ref="K78:K105" si="25">SUM(I78:J78)</f>
        <v>121600</v>
      </c>
      <c r="L78" s="101">
        <v>235500</v>
      </c>
      <c r="M78" s="101">
        <f t="shared" ref="M78:M88" si="26">SUM(K78:L78)</f>
        <v>357100</v>
      </c>
      <c r="N78" s="101"/>
      <c r="O78" s="101">
        <f t="shared" ref="O78:O88" si="27">SUM(M78:N78)</f>
        <v>357100</v>
      </c>
      <c r="P78" s="101"/>
      <c r="Q78" s="101">
        <v>357100</v>
      </c>
      <c r="R78" s="101">
        <v>47200</v>
      </c>
      <c r="S78" s="101">
        <v>404300</v>
      </c>
    </row>
    <row r="79" spans="1:19" ht="42" customHeight="1">
      <c r="A79" s="58"/>
      <c r="B79" s="35" t="s">
        <v>97</v>
      </c>
      <c r="C79" s="8">
        <f>C86+C80</f>
        <v>96229600</v>
      </c>
      <c r="D79" s="8">
        <f>D86+D80</f>
        <v>0</v>
      </c>
      <c r="E79" s="8">
        <f t="shared" si="20"/>
        <v>96229600</v>
      </c>
      <c r="F79" s="8">
        <f>F86+F80</f>
        <v>0</v>
      </c>
      <c r="G79" s="8">
        <f t="shared" si="23"/>
        <v>96229600</v>
      </c>
      <c r="H79" s="8">
        <f>H86+H80</f>
        <v>0</v>
      </c>
      <c r="I79" s="8">
        <f t="shared" si="24"/>
        <v>96229600</v>
      </c>
      <c r="J79" s="109">
        <f>J86+J80</f>
        <v>2650000</v>
      </c>
      <c r="K79" s="109">
        <f t="shared" si="25"/>
        <v>98879600</v>
      </c>
      <c r="L79" s="109">
        <f>L86+L80</f>
        <v>9000000</v>
      </c>
      <c r="M79" s="109">
        <f t="shared" si="26"/>
        <v>107879600</v>
      </c>
      <c r="N79" s="109">
        <f>N86+N80</f>
        <v>0</v>
      </c>
      <c r="O79" s="109">
        <f t="shared" si="27"/>
        <v>107879600</v>
      </c>
      <c r="P79" s="109">
        <f>P86+P80</f>
        <v>450000</v>
      </c>
      <c r="Q79" s="109">
        <v>108329600</v>
      </c>
      <c r="R79" s="109">
        <v>250000</v>
      </c>
      <c r="S79" s="109">
        <v>108579600</v>
      </c>
    </row>
    <row r="80" spans="1:19" ht="13.5">
      <c r="A80" s="58"/>
      <c r="B80" s="33" t="s">
        <v>84</v>
      </c>
      <c r="C80" s="34">
        <f>C82+C83+C84+C85</f>
        <v>94592600</v>
      </c>
      <c r="D80" s="86">
        <f>D82+D83+D84+D85</f>
        <v>0</v>
      </c>
      <c r="E80" s="34">
        <f t="shared" si="20"/>
        <v>94592600</v>
      </c>
      <c r="F80" s="86">
        <f>F82+F83+F84+F85</f>
        <v>0</v>
      </c>
      <c r="G80" s="34">
        <f t="shared" si="23"/>
        <v>94592600</v>
      </c>
      <c r="H80" s="86">
        <f>H82+H83+H84+H85</f>
        <v>0</v>
      </c>
      <c r="I80" s="34">
        <f t="shared" si="24"/>
        <v>94592600</v>
      </c>
      <c r="J80" s="100">
        <f>J82+J83+J84+J85</f>
        <v>2650000</v>
      </c>
      <c r="K80" s="123">
        <f t="shared" si="25"/>
        <v>97242600</v>
      </c>
      <c r="L80" s="100">
        <f>L82+L83+L84+L85</f>
        <v>9000000</v>
      </c>
      <c r="M80" s="123">
        <f t="shared" si="26"/>
        <v>106242600</v>
      </c>
      <c r="N80" s="100">
        <f>N82+N83+N84+N85</f>
        <v>0</v>
      </c>
      <c r="O80" s="123">
        <f t="shared" si="27"/>
        <v>106242600</v>
      </c>
      <c r="P80" s="100">
        <f>P82+P83+P84+P85</f>
        <v>450000</v>
      </c>
      <c r="Q80" s="123">
        <v>106692600</v>
      </c>
      <c r="R80" s="100">
        <v>250000</v>
      </c>
      <c r="S80" s="123">
        <v>106942600</v>
      </c>
    </row>
    <row r="81" spans="1:19">
      <c r="A81" s="58"/>
      <c r="B81" s="31" t="s">
        <v>83</v>
      </c>
      <c r="C81" s="31"/>
      <c r="D81" s="86"/>
      <c r="E81" s="82">
        <f t="shared" si="20"/>
        <v>0</v>
      </c>
      <c r="F81" s="86"/>
      <c r="G81" s="82">
        <f t="shared" si="23"/>
        <v>0</v>
      </c>
      <c r="H81" s="86"/>
      <c r="I81" s="82">
        <f t="shared" si="24"/>
        <v>0</v>
      </c>
      <c r="J81" s="100"/>
      <c r="K81" s="126">
        <f t="shared" si="25"/>
        <v>0</v>
      </c>
      <c r="L81" s="100"/>
      <c r="M81" s="126">
        <f t="shared" si="26"/>
        <v>0</v>
      </c>
      <c r="N81" s="100"/>
      <c r="O81" s="126">
        <f t="shared" si="27"/>
        <v>0</v>
      </c>
      <c r="P81" s="100"/>
      <c r="Q81" s="126">
        <v>0</v>
      </c>
      <c r="R81" s="100"/>
      <c r="S81" s="126">
        <v>0</v>
      </c>
    </row>
    <row r="82" spans="1:19" ht="38.25">
      <c r="A82" s="17" t="s">
        <v>129</v>
      </c>
      <c r="B82" s="38" t="s">
        <v>140</v>
      </c>
      <c r="C82" s="16">
        <v>87196800</v>
      </c>
      <c r="D82" s="86"/>
      <c r="E82" s="16">
        <f t="shared" si="20"/>
        <v>87196800</v>
      </c>
      <c r="F82" s="86"/>
      <c r="G82" s="16">
        <f t="shared" si="23"/>
        <v>87196800</v>
      </c>
      <c r="H82" s="86"/>
      <c r="I82" s="16">
        <f t="shared" si="24"/>
        <v>87196800</v>
      </c>
      <c r="J82" s="100">
        <v>2650000</v>
      </c>
      <c r="K82" s="116">
        <f t="shared" si="25"/>
        <v>89846800</v>
      </c>
      <c r="L82" s="102">
        <v>9000000</v>
      </c>
      <c r="M82" s="116">
        <f t="shared" si="26"/>
        <v>98846800</v>
      </c>
      <c r="N82" s="102"/>
      <c r="O82" s="116">
        <f t="shared" si="27"/>
        <v>98846800</v>
      </c>
      <c r="P82" s="102"/>
      <c r="Q82" s="116">
        <v>98846800</v>
      </c>
      <c r="R82" s="102"/>
      <c r="S82" s="116">
        <v>98846800</v>
      </c>
    </row>
    <row r="83" spans="1:19">
      <c r="A83" s="17" t="s">
        <v>98</v>
      </c>
      <c r="B83" s="12" t="s">
        <v>99</v>
      </c>
      <c r="C83" s="16">
        <v>1490000</v>
      </c>
      <c r="D83" s="86"/>
      <c r="E83" s="16">
        <f t="shared" si="20"/>
        <v>1490000</v>
      </c>
      <c r="F83" s="86"/>
      <c r="G83" s="16">
        <f t="shared" si="23"/>
        <v>1490000</v>
      </c>
      <c r="H83" s="86"/>
      <c r="I83" s="16">
        <f t="shared" si="24"/>
        <v>1490000</v>
      </c>
      <c r="J83" s="100"/>
      <c r="K83" s="116">
        <f t="shared" si="25"/>
        <v>1490000</v>
      </c>
      <c r="L83" s="100"/>
      <c r="M83" s="116">
        <f t="shared" si="26"/>
        <v>1490000</v>
      </c>
      <c r="N83" s="100"/>
      <c r="O83" s="116">
        <f t="shared" si="27"/>
        <v>1490000</v>
      </c>
      <c r="P83" s="100">
        <v>450000</v>
      </c>
      <c r="Q83" s="116">
        <v>1940000</v>
      </c>
      <c r="R83" s="100">
        <v>250000</v>
      </c>
      <c r="S83" s="116">
        <v>2190000</v>
      </c>
    </row>
    <row r="84" spans="1:19" ht="25.5">
      <c r="A84" s="17" t="s">
        <v>100</v>
      </c>
      <c r="B84" s="12" t="s">
        <v>101</v>
      </c>
      <c r="C84" s="16">
        <v>5546000</v>
      </c>
      <c r="D84" s="86"/>
      <c r="E84" s="16">
        <f t="shared" si="20"/>
        <v>5546000</v>
      </c>
      <c r="F84" s="86"/>
      <c r="G84" s="16">
        <f t="shared" si="23"/>
        <v>5546000</v>
      </c>
      <c r="H84" s="86"/>
      <c r="I84" s="16">
        <f t="shared" si="24"/>
        <v>5546000</v>
      </c>
      <c r="J84" s="100"/>
      <c r="K84" s="116">
        <f t="shared" si="25"/>
        <v>5546000</v>
      </c>
      <c r="L84" s="100"/>
      <c r="M84" s="116">
        <f t="shared" si="26"/>
        <v>5546000</v>
      </c>
      <c r="N84" s="100"/>
      <c r="O84" s="116">
        <f t="shared" si="27"/>
        <v>5546000</v>
      </c>
      <c r="P84" s="100"/>
      <c r="Q84" s="116">
        <v>5546000</v>
      </c>
      <c r="R84" s="100"/>
      <c r="S84" s="116">
        <v>5546000</v>
      </c>
    </row>
    <row r="85" spans="1:19" s="39" customFormat="1" ht="38.25">
      <c r="A85" s="17" t="s">
        <v>102</v>
      </c>
      <c r="B85" s="12" t="s">
        <v>153</v>
      </c>
      <c r="C85" s="16">
        <v>359800</v>
      </c>
      <c r="D85" s="90"/>
      <c r="E85" s="16">
        <f t="shared" si="20"/>
        <v>359800</v>
      </c>
      <c r="F85" s="90"/>
      <c r="G85" s="16">
        <f t="shared" si="23"/>
        <v>359800</v>
      </c>
      <c r="H85" s="90"/>
      <c r="I85" s="16">
        <f t="shared" si="24"/>
        <v>359800</v>
      </c>
      <c r="J85" s="107"/>
      <c r="K85" s="116">
        <f t="shared" si="25"/>
        <v>359800</v>
      </c>
      <c r="L85" s="107"/>
      <c r="M85" s="116">
        <f t="shared" si="26"/>
        <v>359800</v>
      </c>
      <c r="N85" s="107"/>
      <c r="O85" s="116">
        <f t="shared" si="27"/>
        <v>359800</v>
      </c>
      <c r="P85" s="107"/>
      <c r="Q85" s="116">
        <v>359800</v>
      </c>
      <c r="R85" s="107"/>
      <c r="S85" s="116">
        <v>359800</v>
      </c>
    </row>
    <row r="86" spans="1:19" ht="13.5">
      <c r="A86" s="58"/>
      <c r="B86" s="33" t="s">
        <v>85</v>
      </c>
      <c r="C86" s="34">
        <f>C88</f>
        <v>1637000</v>
      </c>
      <c r="D86" s="86">
        <f>D88</f>
        <v>0</v>
      </c>
      <c r="E86" s="34">
        <f t="shared" si="20"/>
        <v>1637000</v>
      </c>
      <c r="F86" s="86">
        <f>F88</f>
        <v>0</v>
      </c>
      <c r="G86" s="34">
        <f t="shared" si="23"/>
        <v>1637000</v>
      </c>
      <c r="H86" s="86">
        <f>H88</f>
        <v>0</v>
      </c>
      <c r="I86" s="34">
        <f t="shared" si="24"/>
        <v>1637000</v>
      </c>
      <c r="J86" s="100">
        <f>J88</f>
        <v>0</v>
      </c>
      <c r="K86" s="123">
        <f t="shared" si="25"/>
        <v>1637000</v>
      </c>
      <c r="L86" s="100">
        <f>L88</f>
        <v>0</v>
      </c>
      <c r="M86" s="123">
        <f t="shared" si="26"/>
        <v>1637000</v>
      </c>
      <c r="N86" s="100">
        <f>N88</f>
        <v>0</v>
      </c>
      <c r="O86" s="123">
        <f t="shared" si="27"/>
        <v>1637000</v>
      </c>
      <c r="P86" s="100">
        <f>P88</f>
        <v>0</v>
      </c>
      <c r="Q86" s="123">
        <v>1637000</v>
      </c>
      <c r="R86" s="100">
        <v>0</v>
      </c>
      <c r="S86" s="123">
        <v>1637000</v>
      </c>
    </row>
    <row r="87" spans="1:19">
      <c r="A87" s="58"/>
      <c r="B87" s="31" t="s">
        <v>83</v>
      </c>
      <c r="C87" s="8"/>
      <c r="D87" s="86"/>
      <c r="E87" s="8">
        <f t="shared" si="20"/>
        <v>0</v>
      </c>
      <c r="F87" s="86"/>
      <c r="G87" s="8">
        <f t="shared" si="23"/>
        <v>0</v>
      </c>
      <c r="H87" s="86"/>
      <c r="I87" s="8">
        <f t="shared" si="24"/>
        <v>0</v>
      </c>
      <c r="J87" s="100"/>
      <c r="K87" s="109">
        <f t="shared" si="25"/>
        <v>0</v>
      </c>
      <c r="L87" s="100"/>
      <c r="M87" s="109">
        <f t="shared" si="26"/>
        <v>0</v>
      </c>
      <c r="N87" s="100"/>
      <c r="O87" s="109">
        <f t="shared" si="27"/>
        <v>0</v>
      </c>
      <c r="P87" s="100"/>
      <c r="Q87" s="109">
        <v>0</v>
      </c>
      <c r="R87" s="100"/>
      <c r="S87" s="109">
        <v>0</v>
      </c>
    </row>
    <row r="88" spans="1:19" ht="38.25">
      <c r="A88" s="17" t="s">
        <v>124</v>
      </c>
      <c r="B88" s="12" t="s">
        <v>153</v>
      </c>
      <c r="C88" s="62">
        <v>1637000</v>
      </c>
      <c r="D88" s="86"/>
      <c r="E88" s="62">
        <f t="shared" si="20"/>
        <v>1637000</v>
      </c>
      <c r="F88" s="86"/>
      <c r="G88" s="62">
        <f t="shared" si="23"/>
        <v>1637000</v>
      </c>
      <c r="H88" s="86"/>
      <c r="I88" s="62">
        <f t="shared" si="24"/>
        <v>1637000</v>
      </c>
      <c r="J88" s="100"/>
      <c r="K88" s="128">
        <f t="shared" si="25"/>
        <v>1637000</v>
      </c>
      <c r="L88" s="100"/>
      <c r="M88" s="128">
        <f t="shared" si="26"/>
        <v>1637000</v>
      </c>
      <c r="N88" s="100"/>
      <c r="O88" s="128">
        <f t="shared" si="27"/>
        <v>1637000</v>
      </c>
      <c r="P88" s="100"/>
      <c r="Q88" s="128">
        <v>1637000</v>
      </c>
      <c r="R88" s="100"/>
      <c r="S88" s="128">
        <v>1637000</v>
      </c>
    </row>
    <row r="89" spans="1:19" ht="38.25">
      <c r="A89" s="17"/>
      <c r="B89" s="35" t="s">
        <v>169</v>
      </c>
      <c r="C89" s="40">
        <f>C90+C101</f>
        <v>16376400</v>
      </c>
      <c r="D89" s="40">
        <f>D90+D101</f>
        <v>676800</v>
      </c>
      <c r="E89" s="40">
        <f t="shared" si="20"/>
        <v>17053200</v>
      </c>
      <c r="F89" s="40">
        <f>F90+F101</f>
        <v>0</v>
      </c>
      <c r="G89" s="40">
        <f t="shared" si="23"/>
        <v>17053200</v>
      </c>
      <c r="H89" s="40">
        <f>H90+H101</f>
        <v>0</v>
      </c>
      <c r="I89" s="40">
        <f t="shared" si="24"/>
        <v>17053200</v>
      </c>
      <c r="J89" s="40">
        <f>J90+J101</f>
        <v>11100</v>
      </c>
      <c r="K89" s="129">
        <f t="shared" si="25"/>
        <v>17064300</v>
      </c>
      <c r="L89" s="129">
        <f>L90+L101</f>
        <v>-1000000</v>
      </c>
      <c r="M89" s="129">
        <f>SUM(K89:L89)</f>
        <v>16064300</v>
      </c>
      <c r="N89" s="129">
        <f>N90+N101</f>
        <v>-769900</v>
      </c>
      <c r="O89" s="129">
        <f>SUM(M89:N89)</f>
        <v>15294400</v>
      </c>
      <c r="P89" s="129">
        <f>P90+P101</f>
        <v>-31300</v>
      </c>
      <c r="Q89" s="129">
        <v>15263100</v>
      </c>
      <c r="R89" s="129">
        <v>-205000</v>
      </c>
      <c r="S89" s="129">
        <v>15058100</v>
      </c>
    </row>
    <row r="90" spans="1:19" ht="13.5">
      <c r="A90" s="17"/>
      <c r="B90" s="33" t="s">
        <v>84</v>
      </c>
      <c r="C90" s="34">
        <f>C93+C94+C95+C92+C96+C97+C98+C99</f>
        <v>11802100</v>
      </c>
      <c r="D90" s="34">
        <f>D93+D94+D95+D92+D96+D97+D98+D99</f>
        <v>0</v>
      </c>
      <c r="E90" s="34">
        <f t="shared" si="20"/>
        <v>11802100</v>
      </c>
      <c r="F90" s="34">
        <f>F93+F94+F95+F92+F96+F97+F98+F99</f>
        <v>0</v>
      </c>
      <c r="G90" s="34">
        <f t="shared" si="23"/>
        <v>11802100</v>
      </c>
      <c r="H90" s="34">
        <f>H93+H94+H95+H92+H96+H97+H98+H99</f>
        <v>0</v>
      </c>
      <c r="I90" s="34">
        <f t="shared" si="24"/>
        <v>11802100</v>
      </c>
      <c r="J90" s="34">
        <f>J93+J94+J95+J92+J96+J97+J98+J99+J100</f>
        <v>11100</v>
      </c>
      <c r="K90" s="123">
        <f>SUM(I90:J90)</f>
        <v>11813200</v>
      </c>
      <c r="L90" s="123">
        <f>L93+L94+L95+L92+L96+L97+L98+L99+L100</f>
        <v>-1000000</v>
      </c>
      <c r="M90" s="123">
        <f>SUM(K90:L90)</f>
        <v>10813200</v>
      </c>
      <c r="N90" s="123">
        <f>N93+N94+N95+N92+N96+N97+N98+N99+N100</f>
        <v>-769900</v>
      </c>
      <c r="O90" s="123">
        <f>SUM(M90:N90)</f>
        <v>10043300</v>
      </c>
      <c r="P90" s="123">
        <f>P93+P94+P95+P92+P96+P97+P98+P99+P100</f>
        <v>-44600</v>
      </c>
      <c r="Q90" s="123">
        <v>9998700</v>
      </c>
      <c r="R90" s="123">
        <v>-205000</v>
      </c>
      <c r="S90" s="123">
        <v>9793700</v>
      </c>
    </row>
    <row r="91" spans="1:19">
      <c r="A91" s="17"/>
      <c r="B91" s="31" t="s">
        <v>83</v>
      </c>
      <c r="C91" s="31"/>
      <c r="D91" s="86"/>
      <c r="E91" s="82">
        <f t="shared" si="20"/>
        <v>0</v>
      </c>
      <c r="F91" s="86"/>
      <c r="G91" s="82">
        <f t="shared" si="23"/>
        <v>0</v>
      </c>
      <c r="H91" s="86"/>
      <c r="I91" s="82">
        <f t="shared" si="24"/>
        <v>0</v>
      </c>
      <c r="J91" s="86"/>
      <c r="K91" s="126">
        <f t="shared" si="25"/>
        <v>0</v>
      </c>
      <c r="L91" s="100"/>
      <c r="M91" s="126">
        <f t="shared" ref="M91:M105" si="28">SUM(K91:L91)</f>
        <v>0</v>
      </c>
      <c r="N91" s="100"/>
      <c r="O91" s="126">
        <f t="shared" ref="O91:O105" si="29">SUM(M91:N91)</f>
        <v>0</v>
      </c>
      <c r="P91" s="100"/>
      <c r="Q91" s="126">
        <v>0</v>
      </c>
      <c r="R91" s="100"/>
      <c r="S91" s="126">
        <v>0</v>
      </c>
    </row>
    <row r="92" spans="1:19" s="39" customFormat="1" ht="25.5">
      <c r="A92" s="17" t="s">
        <v>106</v>
      </c>
      <c r="B92" s="12" t="s">
        <v>142</v>
      </c>
      <c r="C92" s="16">
        <v>920600</v>
      </c>
      <c r="D92" s="90"/>
      <c r="E92" s="16">
        <f t="shared" si="20"/>
        <v>920600</v>
      </c>
      <c r="F92" s="90"/>
      <c r="G92" s="16">
        <f t="shared" si="23"/>
        <v>920600</v>
      </c>
      <c r="H92" s="90"/>
      <c r="I92" s="16">
        <f t="shared" si="24"/>
        <v>920600</v>
      </c>
      <c r="J92" s="90"/>
      <c r="K92" s="116">
        <f t="shared" si="25"/>
        <v>920600</v>
      </c>
      <c r="L92" s="107"/>
      <c r="M92" s="116">
        <f t="shared" si="28"/>
        <v>920600</v>
      </c>
      <c r="N92" s="107"/>
      <c r="O92" s="116">
        <f t="shared" si="29"/>
        <v>920600</v>
      </c>
      <c r="P92" s="107"/>
      <c r="Q92" s="116">
        <v>920600</v>
      </c>
      <c r="R92" s="107"/>
      <c r="S92" s="116">
        <v>920600</v>
      </c>
    </row>
    <row r="93" spans="1:19" ht="25.5">
      <c r="A93" s="17" t="s">
        <v>103</v>
      </c>
      <c r="B93" s="12" t="s">
        <v>161</v>
      </c>
      <c r="C93" s="16">
        <v>3541000</v>
      </c>
      <c r="D93" s="86"/>
      <c r="E93" s="16">
        <f t="shared" si="20"/>
        <v>3541000</v>
      </c>
      <c r="F93" s="86"/>
      <c r="G93" s="16">
        <f t="shared" si="23"/>
        <v>3541000</v>
      </c>
      <c r="H93" s="86"/>
      <c r="I93" s="16">
        <f t="shared" si="24"/>
        <v>3541000</v>
      </c>
      <c r="J93" s="100">
        <v>7200</v>
      </c>
      <c r="K93" s="116">
        <f t="shared" si="25"/>
        <v>3548200</v>
      </c>
      <c r="L93" s="102">
        <v>-1000000</v>
      </c>
      <c r="M93" s="116">
        <f t="shared" si="28"/>
        <v>2548200</v>
      </c>
      <c r="N93" s="102">
        <v>-769900</v>
      </c>
      <c r="O93" s="116">
        <f t="shared" si="29"/>
        <v>1778300</v>
      </c>
      <c r="P93" s="102"/>
      <c r="Q93" s="116">
        <v>1778300</v>
      </c>
      <c r="R93" s="102">
        <v>-205000</v>
      </c>
      <c r="S93" s="116">
        <v>1573300</v>
      </c>
    </row>
    <row r="94" spans="1:19" ht="25.5">
      <c r="A94" s="17" t="s">
        <v>104</v>
      </c>
      <c r="B94" s="12" t="s">
        <v>105</v>
      </c>
      <c r="C94" s="13">
        <v>3455000</v>
      </c>
      <c r="D94" s="86"/>
      <c r="E94" s="13">
        <f t="shared" si="20"/>
        <v>3455000</v>
      </c>
      <c r="F94" s="86"/>
      <c r="G94" s="13">
        <f t="shared" si="23"/>
        <v>3455000</v>
      </c>
      <c r="H94" s="86"/>
      <c r="I94" s="13">
        <f t="shared" si="24"/>
        <v>3455000</v>
      </c>
      <c r="J94" s="86"/>
      <c r="K94" s="114">
        <f t="shared" si="25"/>
        <v>3455000</v>
      </c>
      <c r="L94" s="100"/>
      <c r="M94" s="114">
        <f t="shared" si="28"/>
        <v>3455000</v>
      </c>
      <c r="N94" s="100"/>
      <c r="O94" s="114">
        <f t="shared" si="29"/>
        <v>3455000</v>
      </c>
      <c r="P94" s="100"/>
      <c r="Q94" s="114">
        <v>3455000</v>
      </c>
      <c r="R94" s="100"/>
      <c r="S94" s="114">
        <v>3455000</v>
      </c>
    </row>
    <row r="95" spans="1:19" ht="25.5">
      <c r="A95" s="58" t="s">
        <v>129</v>
      </c>
      <c r="B95" s="12" t="s">
        <v>141</v>
      </c>
      <c r="C95" s="16">
        <v>1471400</v>
      </c>
      <c r="D95" s="86"/>
      <c r="E95" s="16">
        <f t="shared" si="20"/>
        <v>1471400</v>
      </c>
      <c r="F95" s="86"/>
      <c r="G95" s="16">
        <f t="shared" si="23"/>
        <v>1471400</v>
      </c>
      <c r="H95" s="86"/>
      <c r="I95" s="16">
        <f t="shared" si="24"/>
        <v>1471400</v>
      </c>
      <c r="J95" s="86"/>
      <c r="K95" s="116">
        <f t="shared" si="25"/>
        <v>1471400</v>
      </c>
      <c r="L95" s="100"/>
      <c r="M95" s="116">
        <f t="shared" si="28"/>
        <v>1471400</v>
      </c>
      <c r="N95" s="100"/>
      <c r="O95" s="116">
        <f t="shared" si="29"/>
        <v>1471400</v>
      </c>
      <c r="P95" s="100"/>
      <c r="Q95" s="116">
        <v>1471400</v>
      </c>
      <c r="R95" s="100"/>
      <c r="S95" s="116">
        <v>1471400</v>
      </c>
    </row>
    <row r="96" spans="1:19">
      <c r="A96" s="58" t="s">
        <v>107</v>
      </c>
      <c r="B96" s="12" t="s">
        <v>166</v>
      </c>
      <c r="C96" s="13">
        <v>1534000</v>
      </c>
      <c r="D96" s="86"/>
      <c r="E96" s="13">
        <f t="shared" si="20"/>
        <v>1534000</v>
      </c>
      <c r="F96" s="86"/>
      <c r="G96" s="13">
        <f t="shared" si="23"/>
        <v>1534000</v>
      </c>
      <c r="H96" s="86"/>
      <c r="I96" s="13">
        <f t="shared" si="24"/>
        <v>1534000</v>
      </c>
      <c r="J96" s="86"/>
      <c r="K96" s="114">
        <f t="shared" si="25"/>
        <v>1534000</v>
      </c>
      <c r="L96" s="100"/>
      <c r="M96" s="114">
        <f t="shared" si="28"/>
        <v>1534000</v>
      </c>
      <c r="N96" s="100"/>
      <c r="O96" s="114">
        <f t="shared" si="29"/>
        <v>1534000</v>
      </c>
      <c r="P96" s="100"/>
      <c r="Q96" s="114">
        <v>1534000</v>
      </c>
      <c r="R96" s="100"/>
      <c r="S96" s="114">
        <v>1534000</v>
      </c>
    </row>
    <row r="97" spans="1:19" ht="25.5">
      <c r="A97" s="58" t="s">
        <v>167</v>
      </c>
      <c r="B97" s="12" t="s">
        <v>121</v>
      </c>
      <c r="C97" s="16">
        <v>822800</v>
      </c>
      <c r="D97" s="86"/>
      <c r="E97" s="16">
        <f t="shared" si="20"/>
        <v>822800</v>
      </c>
      <c r="F97" s="86"/>
      <c r="G97" s="16">
        <f t="shared" si="23"/>
        <v>822800</v>
      </c>
      <c r="H97" s="86"/>
      <c r="I97" s="16">
        <f t="shared" si="24"/>
        <v>822800</v>
      </c>
      <c r="J97" s="86"/>
      <c r="K97" s="116">
        <f t="shared" si="25"/>
        <v>822800</v>
      </c>
      <c r="L97" s="100"/>
      <c r="M97" s="116">
        <f t="shared" si="28"/>
        <v>822800</v>
      </c>
      <c r="N97" s="100"/>
      <c r="O97" s="116">
        <f t="shared" si="29"/>
        <v>822800</v>
      </c>
      <c r="P97" s="100"/>
      <c r="Q97" s="116">
        <v>822800</v>
      </c>
      <c r="R97" s="100"/>
      <c r="S97" s="116">
        <v>822800</v>
      </c>
    </row>
    <row r="98" spans="1:19" ht="38.25">
      <c r="A98" s="58" t="s">
        <v>168</v>
      </c>
      <c r="B98" s="12" t="s">
        <v>123</v>
      </c>
      <c r="C98" s="16">
        <v>12700</v>
      </c>
      <c r="D98" s="86"/>
      <c r="E98" s="16">
        <f t="shared" si="20"/>
        <v>12700</v>
      </c>
      <c r="F98" s="86"/>
      <c r="G98" s="16">
        <f t="shared" si="23"/>
        <v>12700</v>
      </c>
      <c r="H98" s="86"/>
      <c r="I98" s="16">
        <f t="shared" si="24"/>
        <v>12700</v>
      </c>
      <c r="J98" s="86"/>
      <c r="K98" s="116">
        <f t="shared" si="25"/>
        <v>12700</v>
      </c>
      <c r="L98" s="100"/>
      <c r="M98" s="116">
        <f t="shared" si="28"/>
        <v>12700</v>
      </c>
      <c r="N98" s="100"/>
      <c r="O98" s="116">
        <f t="shared" si="29"/>
        <v>12700</v>
      </c>
      <c r="P98" s="100"/>
      <c r="Q98" s="116">
        <v>12700</v>
      </c>
      <c r="R98" s="100"/>
      <c r="S98" s="116">
        <v>12700</v>
      </c>
    </row>
    <row r="99" spans="1:19" ht="38.25">
      <c r="A99" s="58" t="s">
        <v>129</v>
      </c>
      <c r="B99" s="38" t="s">
        <v>139</v>
      </c>
      <c r="C99" s="16">
        <v>44600</v>
      </c>
      <c r="D99" s="86"/>
      <c r="E99" s="16">
        <f t="shared" si="20"/>
        <v>44600</v>
      </c>
      <c r="F99" s="86"/>
      <c r="G99" s="16">
        <f t="shared" si="23"/>
        <v>44600</v>
      </c>
      <c r="H99" s="86"/>
      <c r="I99" s="16">
        <f t="shared" si="24"/>
        <v>44600</v>
      </c>
      <c r="J99" s="86"/>
      <c r="K99" s="116">
        <f t="shared" si="25"/>
        <v>44600</v>
      </c>
      <c r="L99" s="100"/>
      <c r="M99" s="116">
        <f t="shared" si="28"/>
        <v>44600</v>
      </c>
      <c r="N99" s="100"/>
      <c r="O99" s="116">
        <f t="shared" si="29"/>
        <v>44600</v>
      </c>
      <c r="P99" s="102">
        <v>-44600</v>
      </c>
      <c r="Q99" s="116">
        <v>0</v>
      </c>
      <c r="R99" s="102"/>
      <c r="S99" s="116">
        <v>0</v>
      </c>
    </row>
    <row r="100" spans="1:19" ht="84.95" customHeight="1">
      <c r="A100" s="58" t="s">
        <v>129</v>
      </c>
      <c r="B100" s="12" t="s">
        <v>191</v>
      </c>
      <c r="C100" s="16"/>
      <c r="D100" s="86"/>
      <c r="E100" s="16"/>
      <c r="F100" s="86"/>
      <c r="G100" s="16"/>
      <c r="H100" s="86"/>
      <c r="I100" s="16">
        <f t="shared" si="24"/>
        <v>0</v>
      </c>
      <c r="J100" s="100">
        <v>3900</v>
      </c>
      <c r="K100" s="116">
        <f t="shared" si="25"/>
        <v>3900</v>
      </c>
      <c r="L100" s="100"/>
      <c r="M100" s="116">
        <f t="shared" si="28"/>
        <v>3900</v>
      </c>
      <c r="N100" s="100"/>
      <c r="O100" s="116">
        <f t="shared" si="29"/>
        <v>3900</v>
      </c>
      <c r="P100" s="100"/>
      <c r="Q100" s="116">
        <v>3900</v>
      </c>
      <c r="R100" s="100"/>
      <c r="S100" s="116">
        <v>3900</v>
      </c>
    </row>
    <row r="101" spans="1:19" ht="13.5">
      <c r="A101" s="58"/>
      <c r="B101" s="33" t="s">
        <v>85</v>
      </c>
      <c r="C101" s="34">
        <f>C103+C105+C104+C106</f>
        <v>4574300</v>
      </c>
      <c r="D101" s="34">
        <f>D103+D105+D104+D106</f>
        <v>676800</v>
      </c>
      <c r="E101" s="34">
        <f t="shared" si="20"/>
        <v>5251100</v>
      </c>
      <c r="F101" s="34">
        <f>F103+F105+F104+F106</f>
        <v>0</v>
      </c>
      <c r="G101" s="34">
        <f t="shared" si="23"/>
        <v>5251100</v>
      </c>
      <c r="H101" s="34">
        <f>H103+H105+H104+H106</f>
        <v>0</v>
      </c>
      <c r="I101" s="34">
        <f t="shared" si="24"/>
        <v>5251100</v>
      </c>
      <c r="J101" s="34">
        <f>J103+J105+J104+J106</f>
        <v>0</v>
      </c>
      <c r="K101" s="123">
        <f t="shared" si="25"/>
        <v>5251100</v>
      </c>
      <c r="L101" s="123">
        <f>L103+L105+L104+L106</f>
        <v>0</v>
      </c>
      <c r="M101" s="123">
        <f t="shared" si="28"/>
        <v>5251100</v>
      </c>
      <c r="N101" s="123">
        <f>N103+N105+N104+N106</f>
        <v>0</v>
      </c>
      <c r="O101" s="123">
        <f t="shared" si="29"/>
        <v>5251100</v>
      </c>
      <c r="P101" s="123">
        <f>P103+P105+P104+P106</f>
        <v>13300</v>
      </c>
      <c r="Q101" s="123">
        <v>5264400</v>
      </c>
      <c r="R101" s="123">
        <v>0</v>
      </c>
      <c r="S101" s="123">
        <v>5264400</v>
      </c>
    </row>
    <row r="102" spans="1:19">
      <c r="A102" s="58"/>
      <c r="B102" s="31" t="s">
        <v>83</v>
      </c>
      <c r="C102" s="31"/>
      <c r="D102" s="86"/>
      <c r="E102" s="82">
        <f t="shared" si="20"/>
        <v>0</v>
      </c>
      <c r="F102" s="86"/>
      <c r="G102" s="82">
        <f t="shared" si="23"/>
        <v>0</v>
      </c>
      <c r="H102" s="86"/>
      <c r="I102" s="82">
        <f t="shared" si="24"/>
        <v>0</v>
      </c>
      <c r="J102" s="86"/>
      <c r="K102" s="126">
        <f t="shared" si="25"/>
        <v>0</v>
      </c>
      <c r="L102" s="100"/>
      <c r="M102" s="126">
        <f t="shared" si="28"/>
        <v>0</v>
      </c>
      <c r="N102" s="100"/>
      <c r="O102" s="126">
        <f t="shared" si="29"/>
        <v>0</v>
      </c>
      <c r="P102" s="100"/>
      <c r="Q102" s="126">
        <v>0</v>
      </c>
      <c r="R102" s="100"/>
      <c r="S102" s="126">
        <v>0</v>
      </c>
    </row>
    <row r="103" spans="1:19" ht="25.5">
      <c r="A103" s="17" t="s">
        <v>108</v>
      </c>
      <c r="B103" s="12" t="s">
        <v>142</v>
      </c>
      <c r="C103" s="16">
        <v>1945000</v>
      </c>
      <c r="D103" s="86"/>
      <c r="E103" s="16">
        <f t="shared" si="20"/>
        <v>1945000</v>
      </c>
      <c r="F103" s="86"/>
      <c r="G103" s="16">
        <f t="shared" si="23"/>
        <v>1945000</v>
      </c>
      <c r="H103" s="86"/>
      <c r="I103" s="16">
        <f t="shared" si="24"/>
        <v>1945000</v>
      </c>
      <c r="J103" s="86"/>
      <c r="K103" s="116">
        <f t="shared" si="25"/>
        <v>1945000</v>
      </c>
      <c r="L103" s="100"/>
      <c r="M103" s="116">
        <f t="shared" si="28"/>
        <v>1945000</v>
      </c>
      <c r="N103" s="100"/>
      <c r="O103" s="116">
        <f t="shared" si="29"/>
        <v>1945000</v>
      </c>
      <c r="P103" s="100"/>
      <c r="Q103" s="116">
        <v>1945000</v>
      </c>
      <c r="R103" s="100"/>
      <c r="S103" s="116">
        <v>1945000</v>
      </c>
    </row>
    <row r="104" spans="1:19" ht="38.25">
      <c r="A104" s="58" t="s">
        <v>120</v>
      </c>
      <c r="B104" s="12" t="s">
        <v>144</v>
      </c>
      <c r="C104" s="16">
        <v>9400</v>
      </c>
      <c r="D104" s="86"/>
      <c r="E104" s="16">
        <f t="shared" si="20"/>
        <v>9400</v>
      </c>
      <c r="F104" s="86"/>
      <c r="G104" s="16">
        <f t="shared" si="23"/>
        <v>9400</v>
      </c>
      <c r="H104" s="86"/>
      <c r="I104" s="16">
        <f t="shared" si="24"/>
        <v>9400</v>
      </c>
      <c r="J104" s="86"/>
      <c r="K104" s="116">
        <f t="shared" si="25"/>
        <v>9400</v>
      </c>
      <c r="L104" s="100"/>
      <c r="M104" s="116">
        <f t="shared" si="28"/>
        <v>9400</v>
      </c>
      <c r="N104" s="100"/>
      <c r="O104" s="116">
        <f t="shared" si="29"/>
        <v>9400</v>
      </c>
      <c r="P104" s="102">
        <v>13300</v>
      </c>
      <c r="Q104" s="116">
        <v>22700</v>
      </c>
      <c r="R104" s="102"/>
      <c r="S104" s="116">
        <v>22700</v>
      </c>
    </row>
    <row r="105" spans="1:19" ht="25.5">
      <c r="A105" s="58" t="s">
        <v>109</v>
      </c>
      <c r="B105" s="12" t="s">
        <v>143</v>
      </c>
      <c r="C105" s="16">
        <v>2619900</v>
      </c>
      <c r="D105" s="86"/>
      <c r="E105" s="16">
        <f t="shared" si="20"/>
        <v>2619900</v>
      </c>
      <c r="F105" s="86"/>
      <c r="G105" s="16">
        <f t="shared" si="23"/>
        <v>2619900</v>
      </c>
      <c r="H105" s="86"/>
      <c r="I105" s="16">
        <f t="shared" si="24"/>
        <v>2619900</v>
      </c>
      <c r="J105" s="86"/>
      <c r="K105" s="116">
        <f t="shared" si="25"/>
        <v>2619900</v>
      </c>
      <c r="L105" s="100"/>
      <c r="M105" s="116">
        <f t="shared" si="28"/>
        <v>2619900</v>
      </c>
      <c r="N105" s="100"/>
      <c r="O105" s="116">
        <f t="shared" si="29"/>
        <v>2619900</v>
      </c>
      <c r="P105" s="100"/>
      <c r="Q105" s="116">
        <v>2619900</v>
      </c>
      <c r="R105" s="100"/>
      <c r="S105" s="116">
        <v>2619900</v>
      </c>
    </row>
    <row r="106" spans="1:19" ht="51">
      <c r="A106" s="58" t="s">
        <v>176</v>
      </c>
      <c r="B106" s="12" t="s">
        <v>175</v>
      </c>
      <c r="C106" s="16">
        <v>0</v>
      </c>
      <c r="D106" s="102">
        <v>676800</v>
      </c>
      <c r="E106" s="16">
        <f>SUM(C106:D106)</f>
        <v>676800</v>
      </c>
      <c r="F106" s="102"/>
      <c r="G106" s="16">
        <f>SUM(E106:F106)</f>
        <v>676800</v>
      </c>
      <c r="H106" s="102"/>
      <c r="I106" s="16">
        <f>SUM(G106:H106)</f>
        <v>676800</v>
      </c>
      <c r="J106" s="102"/>
      <c r="K106" s="116">
        <f>SUM(I106:J106)</f>
        <v>676800</v>
      </c>
      <c r="L106" s="102"/>
      <c r="M106" s="116">
        <f>SUM(K106:L106)</f>
        <v>676800</v>
      </c>
      <c r="N106" s="102"/>
      <c r="O106" s="116">
        <f>SUM(M106:N106)</f>
        <v>676800</v>
      </c>
      <c r="P106" s="102"/>
      <c r="Q106" s="116">
        <v>676800</v>
      </c>
      <c r="R106" s="102"/>
      <c r="S106" s="116">
        <v>676800</v>
      </c>
    </row>
    <row r="107" spans="1:19">
      <c r="A107" s="17"/>
      <c r="B107" s="35" t="s">
        <v>110</v>
      </c>
      <c r="C107" s="40">
        <f>C118+C109</f>
        <v>39300</v>
      </c>
      <c r="D107" s="40">
        <f>D118+D109</f>
        <v>1687500</v>
      </c>
      <c r="E107" s="40">
        <f t="shared" si="20"/>
        <v>1726800</v>
      </c>
      <c r="F107" s="40">
        <f>F118+F109</f>
        <v>9899739</v>
      </c>
      <c r="G107" s="40">
        <f t="shared" ref="G107:G108" si="30">SUM(E107:F107)</f>
        <v>11626539</v>
      </c>
      <c r="H107" s="40">
        <f>H118+H109</f>
        <v>0</v>
      </c>
      <c r="I107" s="40">
        <f t="shared" ref="I107:I108" si="31">SUM(G107:H107)</f>
        <v>11626539</v>
      </c>
      <c r="J107" s="40">
        <f>J118+J109</f>
        <v>193250</v>
      </c>
      <c r="K107" s="129">
        <f>SUM(I107:J107)</f>
        <v>11819789</v>
      </c>
      <c r="L107" s="129">
        <f>L118+L109</f>
        <v>652520</v>
      </c>
      <c r="M107" s="129">
        <f>SUM(K107:L107)</f>
        <v>12472309</v>
      </c>
      <c r="N107" s="129">
        <f>N118+N109</f>
        <v>1038034</v>
      </c>
      <c r="O107" s="129">
        <f>SUM(M107:N107)</f>
        <v>13510343</v>
      </c>
      <c r="P107" s="129">
        <f>P118+P109</f>
        <v>249000</v>
      </c>
      <c r="Q107" s="129">
        <v>13759343</v>
      </c>
      <c r="R107" s="129">
        <v>1342628</v>
      </c>
      <c r="S107" s="129">
        <v>15101971</v>
      </c>
    </row>
    <row r="108" spans="1:19">
      <c r="A108" s="17"/>
      <c r="B108" s="31" t="s">
        <v>83</v>
      </c>
      <c r="C108" s="31"/>
      <c r="D108" s="86"/>
      <c r="E108" s="82">
        <f t="shared" si="20"/>
        <v>0</v>
      </c>
      <c r="F108" s="86"/>
      <c r="G108" s="82">
        <f t="shared" si="30"/>
        <v>0</v>
      </c>
      <c r="H108" s="86"/>
      <c r="I108" s="82">
        <f t="shared" si="31"/>
        <v>0</v>
      </c>
      <c r="J108" s="86"/>
      <c r="K108" s="126">
        <f t="shared" ref="K108" si="32">SUM(I108:J108)</f>
        <v>0</v>
      </c>
      <c r="L108" s="100"/>
      <c r="M108" s="126">
        <f t="shared" ref="M108" si="33">SUM(K108:L108)</f>
        <v>0</v>
      </c>
      <c r="N108" s="100"/>
      <c r="O108" s="126">
        <f t="shared" ref="O108" si="34">SUM(M108:N108)</f>
        <v>0</v>
      </c>
      <c r="P108" s="100"/>
      <c r="Q108" s="126">
        <v>0</v>
      </c>
      <c r="R108" s="100"/>
      <c r="S108" s="126">
        <v>0</v>
      </c>
    </row>
    <row r="109" spans="1:19" ht="13.5">
      <c r="A109" s="49"/>
      <c r="B109" s="59" t="s">
        <v>84</v>
      </c>
      <c r="C109" s="34">
        <f>C110+C112</f>
        <v>0</v>
      </c>
      <c r="D109" s="34">
        <f>D110+D111+D112+D113+D115</f>
        <v>1687500</v>
      </c>
      <c r="E109" s="34">
        <f>E110+E112</f>
        <v>1687500</v>
      </c>
      <c r="F109" s="34">
        <f>F110+F111+F112+F113+F115</f>
        <v>9899739</v>
      </c>
      <c r="G109" s="34">
        <f>G110+G112+G113+G115</f>
        <v>6507239</v>
      </c>
      <c r="H109" s="34">
        <f>H110+H111+H112+H113+H115</f>
        <v>0</v>
      </c>
      <c r="I109" s="34">
        <f>I110+I112+I113+I115</f>
        <v>6507239</v>
      </c>
      <c r="J109" s="34">
        <f>J110+J111+J112+J113+J114+J115</f>
        <v>133250</v>
      </c>
      <c r="K109" s="123">
        <f>K110+K111+K112+K113+K114+K115</f>
        <v>11720489</v>
      </c>
      <c r="L109" s="123">
        <f>L110+L111+L112+L113+L114+L115+L117</f>
        <v>652520</v>
      </c>
      <c r="M109" s="123">
        <f>M110+M111+M112+M113+M114+M115+M117</f>
        <v>12373009</v>
      </c>
      <c r="N109" s="123">
        <f>N110+N111+N112+N113+N114+N115+N117</f>
        <v>1038034</v>
      </c>
      <c r="O109" s="123">
        <f>O110+O111+O112+O113+O114+O115+O117</f>
        <v>13411043</v>
      </c>
      <c r="P109" s="123">
        <f>P110+P111+P112+P113+P114+P115+P116+P117</f>
        <v>249000</v>
      </c>
      <c r="Q109" s="123">
        <v>13660043</v>
      </c>
      <c r="R109" s="123">
        <v>1262628</v>
      </c>
      <c r="S109" s="123">
        <v>14922671</v>
      </c>
    </row>
    <row r="110" spans="1:19" ht="25.5">
      <c r="A110" s="98" t="s">
        <v>171</v>
      </c>
      <c r="B110" s="12" t="s">
        <v>172</v>
      </c>
      <c r="C110" s="16">
        <v>0</v>
      </c>
      <c r="D110" s="102">
        <v>1172500</v>
      </c>
      <c r="E110" s="16">
        <f>SUM(C110:D110)</f>
        <v>1172500</v>
      </c>
      <c r="F110" s="102"/>
      <c r="G110" s="16">
        <f>SUM(E110:F110)</f>
        <v>1172500</v>
      </c>
      <c r="H110" s="102"/>
      <c r="I110" s="16">
        <f t="shared" ref="I110:I115" si="35">SUM(G110:H110)</f>
        <v>1172500</v>
      </c>
      <c r="J110" s="102"/>
      <c r="K110" s="116">
        <f t="shared" ref="K110:K117" si="36">SUM(I110:J110)</f>
        <v>1172500</v>
      </c>
      <c r="L110" s="102">
        <v>13020</v>
      </c>
      <c r="M110" s="116">
        <f t="shared" ref="M110:M117" si="37">SUM(K110:L110)</f>
        <v>1185520</v>
      </c>
      <c r="N110" s="102">
        <v>38034</v>
      </c>
      <c r="O110" s="116">
        <f t="shared" ref="O110:O117" si="38">SUM(M110:N110)</f>
        <v>1223554</v>
      </c>
      <c r="P110" s="102"/>
      <c r="Q110" s="116">
        <v>1223554</v>
      </c>
      <c r="R110" s="102"/>
      <c r="S110" s="116">
        <v>1223554</v>
      </c>
    </row>
    <row r="111" spans="1:19" ht="30.75" customHeight="1">
      <c r="A111" s="17" t="s">
        <v>171</v>
      </c>
      <c r="B111" s="12" t="s">
        <v>214</v>
      </c>
      <c r="C111" s="16"/>
      <c r="D111" s="102"/>
      <c r="E111" s="16">
        <f>SUM(C111:D111)</f>
        <v>0</v>
      </c>
      <c r="F111" s="102">
        <v>5080000</v>
      </c>
      <c r="G111" s="16">
        <f>SUM(E111:F111)</f>
        <v>5080000</v>
      </c>
      <c r="H111" s="102"/>
      <c r="I111" s="16">
        <f t="shared" si="35"/>
        <v>5080000</v>
      </c>
      <c r="J111" s="102"/>
      <c r="K111" s="116">
        <f t="shared" si="36"/>
        <v>5080000</v>
      </c>
      <c r="L111" s="102"/>
      <c r="M111" s="116">
        <f t="shared" si="37"/>
        <v>5080000</v>
      </c>
      <c r="N111" s="102">
        <v>1000000</v>
      </c>
      <c r="O111" s="116">
        <f t="shared" si="38"/>
        <v>6080000</v>
      </c>
      <c r="P111" s="102"/>
      <c r="Q111" s="116">
        <v>6080000</v>
      </c>
      <c r="R111" s="102"/>
      <c r="S111" s="116">
        <v>6080000</v>
      </c>
    </row>
    <row r="112" spans="1:19" ht="25.5">
      <c r="A112" s="17" t="s">
        <v>171</v>
      </c>
      <c r="B112" s="12" t="s">
        <v>215</v>
      </c>
      <c r="C112" s="16">
        <v>0</v>
      </c>
      <c r="D112" s="102">
        <f>240000+275000</f>
        <v>515000</v>
      </c>
      <c r="E112" s="16">
        <f>SUM(C112:D112)</f>
        <v>515000</v>
      </c>
      <c r="F112" s="102">
        <v>2245000</v>
      </c>
      <c r="G112" s="16">
        <f>SUM(E112:F112)</f>
        <v>2760000</v>
      </c>
      <c r="H112" s="102"/>
      <c r="I112" s="16">
        <f t="shared" si="35"/>
        <v>2760000</v>
      </c>
      <c r="J112" s="102"/>
      <c r="K112" s="116">
        <f t="shared" si="36"/>
        <v>2760000</v>
      </c>
      <c r="L112" s="102">
        <v>450000</v>
      </c>
      <c r="M112" s="116">
        <f t="shared" si="37"/>
        <v>3210000</v>
      </c>
      <c r="N112" s="102"/>
      <c r="O112" s="116">
        <f t="shared" si="38"/>
        <v>3210000</v>
      </c>
      <c r="P112" s="102"/>
      <c r="Q112" s="116">
        <v>3210000</v>
      </c>
      <c r="R112" s="102"/>
      <c r="S112" s="116">
        <v>3210000</v>
      </c>
    </row>
    <row r="113" spans="1:19" ht="25.5">
      <c r="A113" s="17" t="s">
        <v>171</v>
      </c>
      <c r="B113" s="12" t="s">
        <v>216</v>
      </c>
      <c r="C113" s="16">
        <v>0</v>
      </c>
      <c r="D113" s="102"/>
      <c r="E113" s="16">
        <f>SUM(C113:D113)</f>
        <v>0</v>
      </c>
      <c r="F113" s="102">
        <f>70000+500000</f>
        <v>570000</v>
      </c>
      <c r="G113" s="16">
        <f>SUM(E113:F113)</f>
        <v>570000</v>
      </c>
      <c r="H113" s="102"/>
      <c r="I113" s="16">
        <f t="shared" si="35"/>
        <v>570000</v>
      </c>
      <c r="J113" s="102"/>
      <c r="K113" s="116">
        <f t="shared" si="36"/>
        <v>570000</v>
      </c>
      <c r="L113" s="102">
        <f>117000+50000</f>
        <v>167000</v>
      </c>
      <c r="M113" s="116">
        <f t="shared" si="37"/>
        <v>737000</v>
      </c>
      <c r="N113" s="102"/>
      <c r="O113" s="116">
        <f t="shared" si="38"/>
        <v>737000</v>
      </c>
      <c r="P113" s="102"/>
      <c r="Q113" s="116">
        <v>737000</v>
      </c>
      <c r="R113" s="102"/>
      <c r="S113" s="116">
        <v>737000</v>
      </c>
    </row>
    <row r="114" spans="1:19">
      <c r="A114" s="17" t="s">
        <v>171</v>
      </c>
      <c r="B114" s="12" t="s">
        <v>185</v>
      </c>
      <c r="C114" s="16"/>
      <c r="D114" s="102"/>
      <c r="E114" s="16"/>
      <c r="F114" s="102"/>
      <c r="G114" s="16"/>
      <c r="H114" s="102"/>
      <c r="I114" s="16">
        <f t="shared" si="35"/>
        <v>0</v>
      </c>
      <c r="J114" s="102">
        <v>133250</v>
      </c>
      <c r="K114" s="116">
        <f t="shared" si="36"/>
        <v>133250</v>
      </c>
      <c r="L114" s="102"/>
      <c r="M114" s="116">
        <f t="shared" si="37"/>
        <v>133250</v>
      </c>
      <c r="N114" s="102"/>
      <c r="O114" s="116">
        <f t="shared" si="38"/>
        <v>133250</v>
      </c>
      <c r="P114" s="102"/>
      <c r="Q114" s="116">
        <v>133250</v>
      </c>
      <c r="R114" s="102"/>
      <c r="S114" s="116">
        <v>133250</v>
      </c>
    </row>
    <row r="115" spans="1:19" ht="25.5">
      <c r="A115" s="17" t="s">
        <v>171</v>
      </c>
      <c r="B115" s="12" t="s">
        <v>203</v>
      </c>
      <c r="C115" s="16">
        <v>0</v>
      </c>
      <c r="D115" s="102"/>
      <c r="E115" s="16">
        <f>SUM(C115:D115)</f>
        <v>0</v>
      </c>
      <c r="F115" s="102">
        <v>2004739</v>
      </c>
      <c r="G115" s="16">
        <f>SUM(E115:F115)</f>
        <v>2004739</v>
      </c>
      <c r="H115" s="102"/>
      <c r="I115" s="16">
        <f t="shared" si="35"/>
        <v>2004739</v>
      </c>
      <c r="J115" s="102"/>
      <c r="K115" s="116">
        <f t="shared" si="36"/>
        <v>2004739</v>
      </c>
      <c r="L115" s="102"/>
      <c r="M115" s="116">
        <f t="shared" si="37"/>
        <v>2004739</v>
      </c>
      <c r="N115" s="102"/>
      <c r="O115" s="116">
        <f t="shared" si="38"/>
        <v>2004739</v>
      </c>
      <c r="P115" s="102"/>
      <c r="Q115" s="116">
        <v>2004739</v>
      </c>
      <c r="R115" s="102">
        <v>1262628</v>
      </c>
      <c r="S115" s="116">
        <v>3267367</v>
      </c>
    </row>
    <row r="116" spans="1:19" ht="25.5">
      <c r="A116" s="17" t="s">
        <v>171</v>
      </c>
      <c r="B116" s="12" t="s">
        <v>220</v>
      </c>
      <c r="C116" s="16"/>
      <c r="D116" s="102"/>
      <c r="E116" s="16"/>
      <c r="F116" s="102"/>
      <c r="G116" s="16"/>
      <c r="H116" s="102"/>
      <c r="I116" s="16"/>
      <c r="J116" s="102"/>
      <c r="K116" s="116"/>
      <c r="L116" s="102"/>
      <c r="M116" s="116"/>
      <c r="N116" s="102"/>
      <c r="O116" s="116">
        <f t="shared" si="38"/>
        <v>0</v>
      </c>
      <c r="P116" s="102">
        <v>249000</v>
      </c>
      <c r="Q116" s="116">
        <v>249000</v>
      </c>
      <c r="R116" s="102"/>
      <c r="S116" s="116">
        <v>249000</v>
      </c>
    </row>
    <row r="117" spans="1:19" ht="25.5">
      <c r="A117" s="58" t="s">
        <v>186</v>
      </c>
      <c r="B117" s="12" t="s">
        <v>187</v>
      </c>
      <c r="C117" s="16"/>
      <c r="D117" s="102"/>
      <c r="E117" s="16"/>
      <c r="F117" s="102"/>
      <c r="G117" s="16"/>
      <c r="H117" s="102"/>
      <c r="I117" s="16"/>
      <c r="J117" s="102"/>
      <c r="K117" s="116">
        <f t="shared" si="36"/>
        <v>0</v>
      </c>
      <c r="L117" s="102">
        <f>11250+11250</f>
        <v>22500</v>
      </c>
      <c r="M117" s="116">
        <f t="shared" si="37"/>
        <v>22500</v>
      </c>
      <c r="N117" s="102"/>
      <c r="O117" s="116">
        <f t="shared" si="38"/>
        <v>22500</v>
      </c>
      <c r="P117" s="102"/>
      <c r="Q117" s="116">
        <v>22500</v>
      </c>
      <c r="R117" s="102"/>
      <c r="S117" s="116">
        <v>22500</v>
      </c>
    </row>
    <row r="118" spans="1:19" ht="13.5">
      <c r="A118" s="17"/>
      <c r="B118" s="33" t="s">
        <v>85</v>
      </c>
      <c r="C118" s="34">
        <f>C120</f>
        <v>39300</v>
      </c>
      <c r="D118" s="34">
        <f>D120</f>
        <v>0</v>
      </c>
      <c r="E118" s="34">
        <f t="shared" si="20"/>
        <v>39300</v>
      </c>
      <c r="F118" s="34">
        <f>F120</f>
        <v>0</v>
      </c>
      <c r="G118" s="34">
        <f t="shared" ref="G118:G120" si="39">SUM(E118:F118)</f>
        <v>39300</v>
      </c>
      <c r="H118" s="34">
        <f>H120</f>
        <v>0</v>
      </c>
      <c r="I118" s="34">
        <f t="shared" ref="I118:I121" si="40">SUM(G118:H118)</f>
        <v>39300</v>
      </c>
      <c r="J118" s="34">
        <f t="shared" ref="J118:O118" si="41">J120+J121</f>
        <v>60000</v>
      </c>
      <c r="K118" s="123">
        <f t="shared" si="41"/>
        <v>99300</v>
      </c>
      <c r="L118" s="123">
        <f t="shared" si="41"/>
        <v>0</v>
      </c>
      <c r="M118" s="123">
        <f t="shared" si="41"/>
        <v>99300</v>
      </c>
      <c r="N118" s="123">
        <f t="shared" si="41"/>
        <v>0</v>
      </c>
      <c r="O118" s="123">
        <f t="shared" si="41"/>
        <v>99300</v>
      </c>
      <c r="P118" s="123">
        <f t="shared" ref="P118" si="42">P120+P121</f>
        <v>0</v>
      </c>
      <c r="Q118" s="123">
        <v>99300</v>
      </c>
      <c r="R118" s="123">
        <v>80000</v>
      </c>
      <c r="S118" s="123">
        <v>179300</v>
      </c>
    </row>
    <row r="119" spans="1:19">
      <c r="A119" s="17"/>
      <c r="B119" s="31" t="s">
        <v>83</v>
      </c>
      <c r="C119" s="31"/>
      <c r="D119" s="86"/>
      <c r="E119" s="82">
        <f t="shared" si="20"/>
        <v>0</v>
      </c>
      <c r="F119" s="86"/>
      <c r="G119" s="82">
        <f t="shared" si="39"/>
        <v>0</v>
      </c>
      <c r="H119" s="86"/>
      <c r="I119" s="82">
        <f t="shared" si="40"/>
        <v>0</v>
      </c>
      <c r="J119" s="86"/>
      <c r="K119" s="126">
        <f t="shared" ref="K119:K121" si="43">SUM(I119:J119)</f>
        <v>0</v>
      </c>
      <c r="L119" s="100"/>
      <c r="M119" s="126">
        <f t="shared" ref="M119:M121" si="44">SUM(K119:L119)</f>
        <v>0</v>
      </c>
      <c r="N119" s="100"/>
      <c r="O119" s="126">
        <f t="shared" ref="O119:O121" si="45">SUM(M119:N119)</f>
        <v>0</v>
      </c>
      <c r="P119" s="100"/>
      <c r="Q119" s="126">
        <v>0</v>
      </c>
      <c r="R119" s="100"/>
      <c r="S119" s="126">
        <v>0</v>
      </c>
    </row>
    <row r="120" spans="1:19" ht="25.5">
      <c r="A120" s="58" t="s">
        <v>117</v>
      </c>
      <c r="B120" s="12" t="s">
        <v>217</v>
      </c>
      <c r="C120" s="16">
        <v>39300</v>
      </c>
      <c r="D120" s="86"/>
      <c r="E120" s="16">
        <f t="shared" si="20"/>
        <v>39300</v>
      </c>
      <c r="F120" s="86"/>
      <c r="G120" s="16">
        <f t="shared" si="39"/>
        <v>39300</v>
      </c>
      <c r="H120" s="86"/>
      <c r="I120" s="16">
        <f t="shared" si="40"/>
        <v>39300</v>
      </c>
      <c r="J120" s="86"/>
      <c r="K120" s="116">
        <f t="shared" si="43"/>
        <v>39300</v>
      </c>
      <c r="L120" s="100"/>
      <c r="M120" s="116">
        <f t="shared" si="44"/>
        <v>39300</v>
      </c>
      <c r="N120" s="100"/>
      <c r="O120" s="116">
        <f t="shared" si="45"/>
        <v>39300</v>
      </c>
      <c r="P120" s="100"/>
      <c r="Q120" s="116">
        <v>39300</v>
      </c>
      <c r="R120" s="100"/>
      <c r="S120" s="116">
        <v>39300</v>
      </c>
    </row>
    <row r="121" spans="1:19" ht="25.5">
      <c r="A121" s="58" t="s">
        <v>186</v>
      </c>
      <c r="B121" s="12" t="s">
        <v>187</v>
      </c>
      <c r="C121" s="16"/>
      <c r="D121" s="86"/>
      <c r="E121" s="16"/>
      <c r="F121" s="86"/>
      <c r="G121" s="16"/>
      <c r="H121" s="86"/>
      <c r="I121" s="16">
        <f t="shared" si="40"/>
        <v>0</v>
      </c>
      <c r="J121" s="100">
        <v>60000</v>
      </c>
      <c r="K121" s="116">
        <f t="shared" si="43"/>
        <v>60000</v>
      </c>
      <c r="L121" s="100"/>
      <c r="M121" s="116">
        <f t="shared" si="44"/>
        <v>60000</v>
      </c>
      <c r="N121" s="100"/>
      <c r="O121" s="116">
        <f t="shared" si="45"/>
        <v>60000</v>
      </c>
      <c r="P121" s="100"/>
      <c r="Q121" s="116">
        <v>60000</v>
      </c>
      <c r="R121" s="102">
        <v>80000</v>
      </c>
      <c r="S121" s="116">
        <v>140000</v>
      </c>
    </row>
    <row r="122" spans="1:19">
      <c r="A122" s="69"/>
      <c r="B122" s="35" t="s">
        <v>122</v>
      </c>
      <c r="C122" s="40">
        <f>C123+C150</f>
        <v>30209800</v>
      </c>
      <c r="D122" s="40">
        <f>D123+D150</f>
        <v>3203700</v>
      </c>
      <c r="E122" s="40">
        <f>SUM(C122:D122)</f>
        <v>33413500</v>
      </c>
      <c r="F122" s="40">
        <f>F123+F150</f>
        <v>1355600</v>
      </c>
      <c r="G122" s="40">
        <f>SUM(E122:F122)</f>
        <v>34769100</v>
      </c>
      <c r="H122" s="40">
        <f>H123+H150</f>
        <v>0</v>
      </c>
      <c r="I122" s="40">
        <f>SUM(G122:H122)</f>
        <v>34769100</v>
      </c>
      <c r="J122" s="40">
        <f>J123+J150</f>
        <v>11653100</v>
      </c>
      <c r="K122" s="129">
        <f>SUM(I122:J122)</f>
        <v>46422200</v>
      </c>
      <c r="L122" s="129">
        <f>L123+L150</f>
        <v>40704700</v>
      </c>
      <c r="M122" s="129">
        <f>SUM(K122:L122)</f>
        <v>87126900</v>
      </c>
      <c r="N122" s="129">
        <f>N123+N150</f>
        <v>0</v>
      </c>
      <c r="O122" s="129">
        <f>SUM(M122:N122)</f>
        <v>87126900</v>
      </c>
      <c r="P122" s="129">
        <f>P123+P150</f>
        <v>9279300</v>
      </c>
      <c r="Q122" s="129">
        <v>96406200</v>
      </c>
      <c r="R122" s="129">
        <v>9160700</v>
      </c>
      <c r="S122" s="129">
        <v>105566900</v>
      </c>
    </row>
    <row r="123" spans="1:19" s="30" customFormat="1" ht="13.5">
      <c r="A123" s="73"/>
      <c r="B123" s="59" t="s">
        <v>84</v>
      </c>
      <c r="C123" s="41">
        <f>C125+C130+C129+C134+C139</f>
        <v>30209800</v>
      </c>
      <c r="D123" s="42">
        <f>D125+D130+D129+D134</f>
        <v>3203700</v>
      </c>
      <c r="E123" s="42">
        <f>SUM(C123:D123)</f>
        <v>33413500</v>
      </c>
      <c r="F123" s="42">
        <f>F125+F130+F129+F134</f>
        <v>1035400</v>
      </c>
      <c r="G123" s="42">
        <f>SUM(E123:F123)</f>
        <v>34448900</v>
      </c>
      <c r="H123" s="42">
        <f>H125+H130+H129+H134</f>
        <v>0</v>
      </c>
      <c r="I123" s="42">
        <f>SUM(G123:H123)</f>
        <v>34448900</v>
      </c>
      <c r="J123" s="42">
        <f>J125+J130+J129+J134</f>
        <v>10367100</v>
      </c>
      <c r="K123" s="130">
        <f>SUM(I123:J123)</f>
        <v>44816000</v>
      </c>
      <c r="L123" s="130">
        <f>L125+L130+L129+L134+L133</f>
        <v>39957200</v>
      </c>
      <c r="M123" s="130">
        <f>SUM(K123:L123)</f>
        <v>84773200</v>
      </c>
      <c r="N123" s="130">
        <f>N125+N130+N129+N134+N133</f>
        <v>0</v>
      </c>
      <c r="O123" s="130">
        <f>SUM(M123:N123)</f>
        <v>84773200</v>
      </c>
      <c r="P123" s="130">
        <f>P125+P130+P129+P134+P133</f>
        <v>9108000</v>
      </c>
      <c r="Q123" s="130">
        <v>93881200</v>
      </c>
      <c r="R123" s="130">
        <v>9160700</v>
      </c>
      <c r="S123" s="130">
        <v>103041900</v>
      </c>
    </row>
    <row r="124" spans="1:19">
      <c r="A124" s="73"/>
      <c r="B124" s="31" t="s">
        <v>83</v>
      </c>
      <c r="C124" s="31"/>
      <c r="D124" s="86"/>
      <c r="E124" s="82">
        <f t="shared" si="20"/>
        <v>0</v>
      </c>
      <c r="F124" s="86"/>
      <c r="G124" s="82">
        <f t="shared" ref="G124" si="46">SUM(E124:F124)</f>
        <v>0</v>
      </c>
      <c r="H124" s="86"/>
      <c r="I124" s="82">
        <f t="shared" ref="I124" si="47">SUM(G124:H124)</f>
        <v>0</v>
      </c>
      <c r="J124" s="86"/>
      <c r="K124" s="126">
        <f t="shared" ref="K124" si="48">SUM(I124:J124)</f>
        <v>0</v>
      </c>
      <c r="L124" s="100"/>
      <c r="M124" s="126">
        <f t="shared" ref="M124" si="49">SUM(K124:L124)</f>
        <v>0</v>
      </c>
      <c r="N124" s="100"/>
      <c r="O124" s="126">
        <f t="shared" ref="O124" si="50">SUM(M124:N124)</f>
        <v>0</v>
      </c>
      <c r="P124" s="100"/>
      <c r="Q124" s="126">
        <v>0</v>
      </c>
      <c r="R124" s="100"/>
      <c r="S124" s="126">
        <v>0</v>
      </c>
    </row>
    <row r="125" spans="1:19" ht="25.5">
      <c r="A125" s="50"/>
      <c r="B125" s="150" t="s">
        <v>138</v>
      </c>
      <c r="C125" s="144">
        <f>C126+C128</f>
        <v>16908000</v>
      </c>
      <c r="D125" s="91">
        <f>D126+D128+D127</f>
        <v>0</v>
      </c>
      <c r="E125" s="144">
        <f>SUM(C125:D125)</f>
        <v>16908000</v>
      </c>
      <c r="F125" s="91">
        <f>F126+F128+F127</f>
        <v>0</v>
      </c>
      <c r="G125" s="144">
        <f>SUM(E125:F125)</f>
        <v>16908000</v>
      </c>
      <c r="H125" s="91">
        <f>H126+H128+H127</f>
        <v>0</v>
      </c>
      <c r="I125" s="144">
        <f>SUM(G125:H125)</f>
        <v>16908000</v>
      </c>
      <c r="J125" s="91">
        <f>J126+J128+J127</f>
        <v>0</v>
      </c>
      <c r="K125" s="145">
        <f>SUM(I125:J125)</f>
        <v>16908000</v>
      </c>
      <c r="L125" s="91">
        <f>L126+L128+L127</f>
        <v>0</v>
      </c>
      <c r="M125" s="145">
        <f>SUM(K125:L125)</f>
        <v>16908000</v>
      </c>
      <c r="N125" s="91">
        <f>N126+N128+N127</f>
        <v>0</v>
      </c>
      <c r="O125" s="145">
        <f>SUM(M125:N125)</f>
        <v>16908000</v>
      </c>
      <c r="P125" s="91">
        <f>P126+P128+P127</f>
        <v>0</v>
      </c>
      <c r="Q125" s="145">
        <v>16908000</v>
      </c>
      <c r="R125" s="91">
        <v>0</v>
      </c>
      <c r="S125" s="145">
        <v>16908000</v>
      </c>
    </row>
    <row r="126" spans="1:19" hidden="1">
      <c r="A126" s="58" t="s">
        <v>130</v>
      </c>
      <c r="B126" s="65" t="s">
        <v>160</v>
      </c>
      <c r="C126" s="51">
        <v>2397000</v>
      </c>
      <c r="D126" s="92">
        <v>-2397000</v>
      </c>
      <c r="E126" s="51">
        <f t="shared" si="20"/>
        <v>0</v>
      </c>
      <c r="F126" s="92"/>
      <c r="G126" s="51">
        <f t="shared" ref="G126" si="51">SUM(E126:F126)</f>
        <v>0</v>
      </c>
      <c r="H126" s="92"/>
      <c r="I126" s="51">
        <f t="shared" ref="I126" si="52">SUM(G126:H126)</f>
        <v>0</v>
      </c>
      <c r="J126" s="92"/>
      <c r="K126" s="131">
        <f t="shared" ref="K126" si="53">SUM(I126:J126)</f>
        <v>0</v>
      </c>
      <c r="L126" s="92"/>
      <c r="M126" s="131">
        <f t="shared" ref="M126" si="54">SUM(K126:L126)</f>
        <v>0</v>
      </c>
      <c r="N126" s="92"/>
      <c r="O126" s="131">
        <f t="shared" ref="O126" si="55">SUM(M126:N126)</f>
        <v>0</v>
      </c>
      <c r="P126" s="92"/>
      <c r="Q126" s="131">
        <v>0</v>
      </c>
      <c r="R126" s="92"/>
      <c r="S126" s="131">
        <v>0</v>
      </c>
    </row>
    <row r="127" spans="1:19">
      <c r="A127" s="58" t="s">
        <v>131</v>
      </c>
      <c r="B127" s="65" t="s">
        <v>160</v>
      </c>
      <c r="C127" s="51">
        <v>0</v>
      </c>
      <c r="D127" s="92">
        <v>2397000</v>
      </c>
      <c r="E127" s="51">
        <f>C127+D127</f>
        <v>2397000</v>
      </c>
      <c r="F127" s="92"/>
      <c r="G127" s="51">
        <f>E127+F127</f>
        <v>2397000</v>
      </c>
      <c r="H127" s="92"/>
      <c r="I127" s="51">
        <f>G127+H127</f>
        <v>2397000</v>
      </c>
      <c r="J127" s="92"/>
      <c r="K127" s="131">
        <f>I127+J127</f>
        <v>2397000</v>
      </c>
      <c r="L127" s="92"/>
      <c r="M127" s="131">
        <f>K127+L127</f>
        <v>2397000</v>
      </c>
      <c r="N127" s="92"/>
      <c r="O127" s="131">
        <f>M127+N127</f>
        <v>2397000</v>
      </c>
      <c r="P127" s="92"/>
      <c r="Q127" s="131">
        <v>2397000</v>
      </c>
      <c r="R127" s="92"/>
      <c r="S127" s="131">
        <v>2397000</v>
      </c>
    </row>
    <row r="128" spans="1:19">
      <c r="A128" s="58" t="s">
        <v>130</v>
      </c>
      <c r="B128" s="65" t="s">
        <v>160</v>
      </c>
      <c r="C128" s="51">
        <v>14511000</v>
      </c>
      <c r="D128" s="92"/>
      <c r="E128" s="51">
        <f t="shared" si="20"/>
        <v>14511000</v>
      </c>
      <c r="F128" s="92"/>
      <c r="G128" s="51">
        <f t="shared" ref="G128:G132" si="56">SUM(E128:F128)</f>
        <v>14511000</v>
      </c>
      <c r="H128" s="92"/>
      <c r="I128" s="51">
        <f t="shared" ref="I128:I129" si="57">SUM(G128:H128)</f>
        <v>14511000</v>
      </c>
      <c r="J128" s="92"/>
      <c r="K128" s="131">
        <f t="shared" ref="K128:K129" si="58">SUM(I128:J128)</f>
        <v>14511000</v>
      </c>
      <c r="L128" s="92"/>
      <c r="M128" s="131">
        <f t="shared" ref="M128:M129" si="59">SUM(K128:L128)</f>
        <v>14511000</v>
      </c>
      <c r="N128" s="92"/>
      <c r="O128" s="131">
        <f t="shared" ref="O128:O132" si="60">SUM(M128:N128)</f>
        <v>14511000</v>
      </c>
      <c r="P128" s="92"/>
      <c r="Q128" s="131">
        <v>14511000</v>
      </c>
      <c r="R128" s="92"/>
      <c r="S128" s="131">
        <v>14511000</v>
      </c>
    </row>
    <row r="129" spans="1:19" ht="38.25">
      <c r="A129" s="58" t="s">
        <v>131</v>
      </c>
      <c r="B129" s="151" t="s">
        <v>146</v>
      </c>
      <c r="C129" s="63">
        <v>3755000</v>
      </c>
      <c r="D129" s="86"/>
      <c r="E129" s="63">
        <f t="shared" si="20"/>
        <v>3755000</v>
      </c>
      <c r="F129" s="86"/>
      <c r="G129" s="63">
        <f t="shared" si="56"/>
        <v>3755000</v>
      </c>
      <c r="H129" s="86"/>
      <c r="I129" s="63">
        <f t="shared" si="57"/>
        <v>3755000</v>
      </c>
      <c r="J129" s="86"/>
      <c r="K129" s="132">
        <f t="shared" si="58"/>
        <v>3755000</v>
      </c>
      <c r="L129" s="102">
        <v>-1200000</v>
      </c>
      <c r="M129" s="132">
        <f t="shared" si="59"/>
        <v>2555000</v>
      </c>
      <c r="N129" s="102"/>
      <c r="O129" s="132">
        <f t="shared" si="60"/>
        <v>2555000</v>
      </c>
      <c r="P129" s="102">
        <v>-405000</v>
      </c>
      <c r="Q129" s="132">
        <v>2150000</v>
      </c>
      <c r="R129" s="102">
        <v>-1100500</v>
      </c>
      <c r="S129" s="132">
        <v>1049500</v>
      </c>
    </row>
    <row r="130" spans="1:19" ht="25.5">
      <c r="A130" s="58" t="s">
        <v>132</v>
      </c>
      <c r="B130" s="151" t="s">
        <v>145</v>
      </c>
      <c r="C130" s="55">
        <f>C131+C132</f>
        <v>952000</v>
      </c>
      <c r="D130" s="86"/>
      <c r="E130" s="55">
        <f t="shared" si="20"/>
        <v>952000</v>
      </c>
      <c r="F130" s="86"/>
      <c r="G130" s="55">
        <f t="shared" si="56"/>
        <v>952000</v>
      </c>
      <c r="H130" s="86"/>
      <c r="I130" s="55">
        <f t="shared" ref="I130:I132" si="61">SUM(G130:H130)</f>
        <v>952000</v>
      </c>
      <c r="J130" s="86"/>
      <c r="K130" s="133">
        <f t="shared" ref="K130:K132" si="62">SUM(I130:J130)</f>
        <v>952000</v>
      </c>
      <c r="L130" s="100"/>
      <c r="M130" s="133">
        <f t="shared" ref="M130:M132" si="63">SUM(K130:L130)</f>
        <v>952000</v>
      </c>
      <c r="N130" s="100"/>
      <c r="O130" s="133">
        <f t="shared" si="60"/>
        <v>952000</v>
      </c>
      <c r="P130" s="100"/>
      <c r="Q130" s="133">
        <v>952000</v>
      </c>
      <c r="R130" s="100"/>
      <c r="S130" s="133">
        <v>952000</v>
      </c>
    </row>
    <row r="131" spans="1:19">
      <c r="A131" s="58" t="s">
        <v>132</v>
      </c>
      <c r="B131" s="65" t="s">
        <v>213</v>
      </c>
      <c r="C131" s="51">
        <v>706300</v>
      </c>
      <c r="D131" s="86"/>
      <c r="E131" s="51">
        <f t="shared" si="20"/>
        <v>706300</v>
      </c>
      <c r="F131" s="86"/>
      <c r="G131" s="51">
        <f t="shared" si="56"/>
        <v>706300</v>
      </c>
      <c r="H131" s="86"/>
      <c r="I131" s="51">
        <f t="shared" si="61"/>
        <v>706300</v>
      </c>
      <c r="J131" s="86"/>
      <c r="K131" s="131">
        <f t="shared" si="62"/>
        <v>706300</v>
      </c>
      <c r="L131" s="100"/>
      <c r="M131" s="131">
        <f t="shared" si="63"/>
        <v>706300</v>
      </c>
      <c r="N131" s="100"/>
      <c r="O131" s="131">
        <f t="shared" si="60"/>
        <v>706300</v>
      </c>
      <c r="P131" s="100"/>
      <c r="Q131" s="131">
        <v>706300</v>
      </c>
      <c r="R131" s="100"/>
      <c r="S131" s="131">
        <v>706300</v>
      </c>
    </row>
    <row r="132" spans="1:19">
      <c r="A132" s="58" t="s">
        <v>132</v>
      </c>
      <c r="B132" s="65" t="s">
        <v>159</v>
      </c>
      <c r="C132" s="51">
        <v>245700</v>
      </c>
      <c r="D132" s="86"/>
      <c r="E132" s="51">
        <f t="shared" si="20"/>
        <v>245700</v>
      </c>
      <c r="F132" s="86"/>
      <c r="G132" s="51">
        <f t="shared" si="56"/>
        <v>245700</v>
      </c>
      <c r="H132" s="86"/>
      <c r="I132" s="51">
        <f t="shared" si="61"/>
        <v>245700</v>
      </c>
      <c r="J132" s="86"/>
      <c r="K132" s="131">
        <f t="shared" si="62"/>
        <v>245700</v>
      </c>
      <c r="L132" s="100"/>
      <c r="M132" s="131">
        <f t="shared" si="63"/>
        <v>245700</v>
      </c>
      <c r="N132" s="100"/>
      <c r="O132" s="131">
        <f t="shared" si="60"/>
        <v>245700</v>
      </c>
      <c r="P132" s="100"/>
      <c r="Q132" s="131">
        <v>245700</v>
      </c>
      <c r="R132" s="100"/>
      <c r="S132" s="131">
        <v>245700</v>
      </c>
    </row>
    <row r="133" spans="1:19" ht="38.25">
      <c r="A133" s="58" t="s">
        <v>197</v>
      </c>
      <c r="B133" s="151" t="s">
        <v>198</v>
      </c>
      <c r="C133" s="146"/>
      <c r="D133" s="147"/>
      <c r="E133" s="146"/>
      <c r="F133" s="147"/>
      <c r="G133" s="146"/>
      <c r="H133" s="147"/>
      <c r="I133" s="146"/>
      <c r="J133" s="147"/>
      <c r="K133" s="148"/>
      <c r="L133" s="149">
        <v>9604200</v>
      </c>
      <c r="M133" s="145">
        <v>9604200</v>
      </c>
      <c r="N133" s="149"/>
      <c r="O133" s="145">
        <v>9604200</v>
      </c>
      <c r="P133" s="149"/>
      <c r="Q133" s="145">
        <v>9604200</v>
      </c>
      <c r="R133" s="149"/>
      <c r="S133" s="145">
        <v>9604200</v>
      </c>
    </row>
    <row r="134" spans="1:19" ht="17.25" customHeight="1">
      <c r="A134" s="58"/>
      <c r="B134" s="151" t="s">
        <v>119</v>
      </c>
      <c r="C134" s="55">
        <f>C135+C138+C139+C143</f>
        <v>8594800</v>
      </c>
      <c r="D134" s="55">
        <f>D135+D138+D139+D143</f>
        <v>3203700</v>
      </c>
      <c r="E134" s="55">
        <f>SUM(C134:D134)</f>
        <v>11798500</v>
      </c>
      <c r="F134" s="55">
        <f>F135+F138+F139+F143+F149</f>
        <v>1035400</v>
      </c>
      <c r="G134" s="55">
        <f>SUM(E134:F134)</f>
        <v>12833900</v>
      </c>
      <c r="H134" s="55">
        <f>H135+H138+H139+H143+H149</f>
        <v>0</v>
      </c>
      <c r="I134" s="55">
        <f>SUM(G134:H134)</f>
        <v>12833900</v>
      </c>
      <c r="J134" s="55">
        <f>J135+J138+J139+J143+J149+J141+J144+J145</f>
        <v>10367100</v>
      </c>
      <c r="K134" s="133">
        <f>SUM(I134:J134)</f>
        <v>23201000</v>
      </c>
      <c r="L134" s="133">
        <f>L135+L138+L139+L143+L149+L141+L144+L145</f>
        <v>31553000</v>
      </c>
      <c r="M134" s="133">
        <f>M135+M138+M139+M143+M149+M141+M144+M145</f>
        <v>54754000</v>
      </c>
      <c r="N134" s="133">
        <f>N135+N138+N139+N143+N149+N141+N144+N145</f>
        <v>0</v>
      </c>
      <c r="O134" s="133">
        <f>O135+O138+O139+O143+O149+O141+O144+O145</f>
        <v>54754000</v>
      </c>
      <c r="P134" s="133">
        <f>P135+P138+P139+P143+P149+P140+P144+P145+P146+P148</f>
        <v>9513000</v>
      </c>
      <c r="Q134" s="133">
        <v>63521900</v>
      </c>
      <c r="R134" s="133">
        <v>10261200</v>
      </c>
      <c r="S134" s="133">
        <v>73783100</v>
      </c>
    </row>
    <row r="135" spans="1:19" ht="25.5">
      <c r="A135" s="58" t="s">
        <v>132</v>
      </c>
      <c r="B135" s="151" t="s">
        <v>162</v>
      </c>
      <c r="C135" s="55">
        <f>C136+C137</f>
        <v>5167000</v>
      </c>
      <c r="D135" s="86"/>
      <c r="E135" s="55">
        <f t="shared" si="20"/>
        <v>5167000</v>
      </c>
      <c r="F135" s="86"/>
      <c r="G135" s="55">
        <f t="shared" ref="G135:G158" si="64">SUM(E135:F135)</f>
        <v>5167000</v>
      </c>
      <c r="H135" s="86"/>
      <c r="I135" s="55">
        <f t="shared" ref="I135:I158" si="65">SUM(G135:H135)</f>
        <v>5167000</v>
      </c>
      <c r="J135" s="86"/>
      <c r="K135" s="133">
        <f t="shared" ref="K135:K158" si="66">SUM(I135:J135)</f>
        <v>5167000</v>
      </c>
      <c r="L135" s="102">
        <f>L136+L137</f>
        <v>30000000</v>
      </c>
      <c r="M135" s="133">
        <f t="shared" ref="M135:M158" si="67">SUM(K135:L135)</f>
        <v>35167000</v>
      </c>
      <c r="N135" s="102">
        <f>N136+N137</f>
        <v>0</v>
      </c>
      <c r="O135" s="133">
        <f t="shared" ref="O135:O149" si="68">SUM(M135:N135)</f>
        <v>35167000</v>
      </c>
      <c r="P135" s="102">
        <f>P136+P137</f>
        <v>0</v>
      </c>
      <c r="Q135" s="133">
        <v>35167000</v>
      </c>
      <c r="R135" s="102">
        <v>10000000</v>
      </c>
      <c r="S135" s="133">
        <v>45167000</v>
      </c>
    </row>
    <row r="136" spans="1:19" ht="25.5">
      <c r="A136" s="58" t="s">
        <v>132</v>
      </c>
      <c r="B136" s="57" t="s">
        <v>163</v>
      </c>
      <c r="C136" s="51">
        <v>4327000</v>
      </c>
      <c r="D136" s="86"/>
      <c r="E136" s="51">
        <f t="shared" si="20"/>
        <v>4327000</v>
      </c>
      <c r="F136" s="86"/>
      <c r="G136" s="51">
        <f t="shared" si="64"/>
        <v>4327000</v>
      </c>
      <c r="H136" s="86"/>
      <c r="I136" s="51">
        <f t="shared" si="65"/>
        <v>4327000</v>
      </c>
      <c r="J136" s="86"/>
      <c r="K136" s="131">
        <f t="shared" si="66"/>
        <v>4327000</v>
      </c>
      <c r="L136" s="102">
        <v>30000000</v>
      </c>
      <c r="M136" s="131">
        <f t="shared" si="67"/>
        <v>34327000</v>
      </c>
      <c r="N136" s="102"/>
      <c r="O136" s="131">
        <f t="shared" si="68"/>
        <v>34327000</v>
      </c>
      <c r="P136" s="102"/>
      <c r="Q136" s="131">
        <v>34327000</v>
      </c>
      <c r="R136" s="102">
        <v>10000000</v>
      </c>
      <c r="S136" s="131">
        <v>44327000</v>
      </c>
    </row>
    <row r="137" spans="1:19">
      <c r="A137" s="58" t="s">
        <v>132</v>
      </c>
      <c r="B137" s="57" t="s">
        <v>164</v>
      </c>
      <c r="C137" s="51">
        <v>840000</v>
      </c>
      <c r="D137" s="86"/>
      <c r="E137" s="51">
        <f t="shared" si="20"/>
        <v>840000</v>
      </c>
      <c r="F137" s="86"/>
      <c r="G137" s="51">
        <f t="shared" si="64"/>
        <v>840000</v>
      </c>
      <c r="H137" s="86"/>
      <c r="I137" s="51">
        <f t="shared" si="65"/>
        <v>840000</v>
      </c>
      <c r="J137" s="86"/>
      <c r="K137" s="131">
        <f t="shared" si="66"/>
        <v>840000</v>
      </c>
      <c r="L137" s="100"/>
      <c r="M137" s="131">
        <f t="shared" si="67"/>
        <v>840000</v>
      </c>
      <c r="N137" s="100"/>
      <c r="O137" s="131">
        <f t="shared" si="68"/>
        <v>840000</v>
      </c>
      <c r="P137" s="100"/>
      <c r="Q137" s="131">
        <v>840000</v>
      </c>
      <c r="R137" s="100"/>
      <c r="S137" s="131">
        <v>840000</v>
      </c>
    </row>
    <row r="138" spans="1:19" ht="28.5" customHeight="1">
      <c r="A138" s="58" t="s">
        <v>132</v>
      </c>
      <c r="B138" s="152" t="s">
        <v>212</v>
      </c>
      <c r="C138" s="51">
        <v>3427800</v>
      </c>
      <c r="D138" s="102">
        <v>-1352700</v>
      </c>
      <c r="E138" s="51">
        <f t="shared" si="20"/>
        <v>2075100</v>
      </c>
      <c r="F138" s="102"/>
      <c r="G138" s="51">
        <f t="shared" si="64"/>
        <v>2075100</v>
      </c>
      <c r="H138" s="102"/>
      <c r="I138" s="51">
        <f t="shared" si="65"/>
        <v>2075100</v>
      </c>
      <c r="J138" s="102"/>
      <c r="K138" s="131">
        <f t="shared" si="66"/>
        <v>2075100</v>
      </c>
      <c r="L138" s="102"/>
      <c r="M138" s="131">
        <f t="shared" si="67"/>
        <v>2075100</v>
      </c>
      <c r="N138" s="102"/>
      <c r="O138" s="131">
        <f t="shared" si="68"/>
        <v>2075100</v>
      </c>
      <c r="P138" s="102"/>
      <c r="Q138" s="131">
        <v>2075100</v>
      </c>
      <c r="R138" s="102"/>
      <c r="S138" s="131">
        <v>2075100</v>
      </c>
    </row>
    <row r="139" spans="1:19" ht="38.25">
      <c r="A139" s="58" t="s">
        <v>132</v>
      </c>
      <c r="B139" s="12" t="s">
        <v>174</v>
      </c>
      <c r="C139" s="51">
        <v>0</v>
      </c>
      <c r="D139" s="102">
        <v>90000</v>
      </c>
      <c r="E139" s="51">
        <f t="shared" si="20"/>
        <v>90000</v>
      </c>
      <c r="F139" s="102"/>
      <c r="G139" s="51">
        <f t="shared" si="64"/>
        <v>90000</v>
      </c>
      <c r="H139" s="102"/>
      <c r="I139" s="51">
        <f t="shared" si="65"/>
        <v>90000</v>
      </c>
      <c r="J139" s="102"/>
      <c r="K139" s="131">
        <f t="shared" si="66"/>
        <v>90000</v>
      </c>
      <c r="L139" s="102"/>
      <c r="M139" s="131">
        <f t="shared" si="67"/>
        <v>90000</v>
      </c>
      <c r="N139" s="102"/>
      <c r="O139" s="131">
        <f t="shared" si="68"/>
        <v>90000</v>
      </c>
      <c r="P139" s="102"/>
      <c r="Q139" s="131">
        <v>90000</v>
      </c>
      <c r="R139" s="102"/>
      <c r="S139" s="131">
        <v>90000</v>
      </c>
    </row>
    <row r="140" spans="1:19" ht="25.5">
      <c r="A140" s="58" t="s">
        <v>132</v>
      </c>
      <c r="B140" s="152" t="s">
        <v>211</v>
      </c>
      <c r="C140" s="51"/>
      <c r="D140" s="102"/>
      <c r="E140" s="51"/>
      <c r="F140" s="102"/>
      <c r="G140" s="51"/>
      <c r="H140" s="102"/>
      <c r="I140" s="51"/>
      <c r="J140" s="102"/>
      <c r="K140" s="131"/>
      <c r="L140" s="102"/>
      <c r="M140" s="131"/>
      <c r="N140" s="102"/>
      <c r="O140" s="131">
        <f t="shared" si="68"/>
        <v>0</v>
      </c>
      <c r="P140" s="102">
        <f>P141+P142</f>
        <v>9139700</v>
      </c>
      <c r="Q140" s="131">
        <v>9139700</v>
      </c>
      <c r="R140" s="102">
        <v>261200</v>
      </c>
      <c r="S140" s="131">
        <v>9400900</v>
      </c>
    </row>
    <row r="141" spans="1:19" ht="38.25">
      <c r="A141" s="58" t="s">
        <v>132</v>
      </c>
      <c r="B141" s="140" t="s">
        <v>202</v>
      </c>
      <c r="C141" s="51"/>
      <c r="D141" s="102"/>
      <c r="E141" s="51"/>
      <c r="F141" s="102"/>
      <c r="G141" s="51"/>
      <c r="H141" s="102"/>
      <c r="I141" s="51">
        <f t="shared" si="65"/>
        <v>0</v>
      </c>
      <c r="J141" s="102">
        <v>745100</v>
      </c>
      <c r="K141" s="131">
        <f t="shared" si="66"/>
        <v>745100</v>
      </c>
      <c r="L141" s="102"/>
      <c r="M141" s="131">
        <f t="shared" si="67"/>
        <v>745100</v>
      </c>
      <c r="N141" s="102"/>
      <c r="O141" s="131">
        <f t="shared" si="68"/>
        <v>745100</v>
      </c>
      <c r="P141" s="102">
        <v>1867300</v>
      </c>
      <c r="Q141" s="131">
        <v>2612400</v>
      </c>
      <c r="R141" s="102"/>
      <c r="S141" s="131">
        <v>2612400</v>
      </c>
    </row>
    <row r="142" spans="1:19" ht="38.25">
      <c r="A142" s="58" t="s">
        <v>132</v>
      </c>
      <c r="B142" s="140" t="s">
        <v>210</v>
      </c>
      <c r="C142" s="51"/>
      <c r="D142" s="102"/>
      <c r="E142" s="51"/>
      <c r="F142" s="102"/>
      <c r="G142" s="51"/>
      <c r="H142" s="102"/>
      <c r="I142" s="51"/>
      <c r="J142" s="102"/>
      <c r="K142" s="131"/>
      <c r="L142" s="102"/>
      <c r="M142" s="131"/>
      <c r="N142" s="102"/>
      <c r="O142" s="131">
        <f t="shared" si="68"/>
        <v>0</v>
      </c>
      <c r="P142" s="102">
        <v>7272400</v>
      </c>
      <c r="Q142" s="131">
        <v>7272400</v>
      </c>
      <c r="R142" s="102">
        <v>261200</v>
      </c>
      <c r="S142" s="131">
        <v>7533600</v>
      </c>
    </row>
    <row r="143" spans="1:19" ht="25.5">
      <c r="A143" s="58" t="s">
        <v>132</v>
      </c>
      <c r="B143" s="152" t="s">
        <v>177</v>
      </c>
      <c r="C143" s="51">
        <v>0</v>
      </c>
      <c r="D143" s="102">
        <v>4466400</v>
      </c>
      <c r="E143" s="51">
        <f t="shared" si="20"/>
        <v>4466400</v>
      </c>
      <c r="F143" s="102"/>
      <c r="G143" s="51">
        <f t="shared" si="64"/>
        <v>4466400</v>
      </c>
      <c r="H143" s="102"/>
      <c r="I143" s="51">
        <f t="shared" si="65"/>
        <v>4466400</v>
      </c>
      <c r="J143" s="102"/>
      <c r="K143" s="131">
        <f t="shared" si="66"/>
        <v>4466400</v>
      </c>
      <c r="L143" s="102"/>
      <c r="M143" s="131">
        <f t="shared" si="67"/>
        <v>4466400</v>
      </c>
      <c r="N143" s="102"/>
      <c r="O143" s="131">
        <f t="shared" si="68"/>
        <v>4466400</v>
      </c>
      <c r="P143" s="102"/>
      <c r="Q143" s="131">
        <v>4466400</v>
      </c>
      <c r="R143" s="102"/>
      <c r="S143" s="131">
        <v>4466400</v>
      </c>
    </row>
    <row r="144" spans="1:19" ht="38.25">
      <c r="A144" s="58" t="s">
        <v>132</v>
      </c>
      <c r="B144" s="152" t="s">
        <v>189</v>
      </c>
      <c r="C144" s="51"/>
      <c r="D144" s="102"/>
      <c r="E144" s="51"/>
      <c r="F144" s="102"/>
      <c r="G144" s="51"/>
      <c r="H144" s="102"/>
      <c r="I144" s="51">
        <f t="shared" si="65"/>
        <v>0</v>
      </c>
      <c r="J144" s="102">
        <v>6601500</v>
      </c>
      <c r="K144" s="131">
        <f t="shared" si="66"/>
        <v>6601500</v>
      </c>
      <c r="L144" s="102"/>
      <c r="M144" s="131">
        <f t="shared" si="67"/>
        <v>6601500</v>
      </c>
      <c r="N144" s="102"/>
      <c r="O144" s="131">
        <f t="shared" si="68"/>
        <v>6601500</v>
      </c>
      <c r="P144" s="102">
        <f>-5800000-222100</f>
        <v>-6022100</v>
      </c>
      <c r="Q144" s="131">
        <v>579400</v>
      </c>
      <c r="R144" s="102"/>
      <c r="S144" s="131">
        <v>579400</v>
      </c>
    </row>
    <row r="145" spans="1:19" ht="25.5">
      <c r="A145" s="58" t="s">
        <v>132</v>
      </c>
      <c r="B145" s="153" t="s">
        <v>190</v>
      </c>
      <c r="C145" s="51"/>
      <c r="D145" s="102"/>
      <c r="E145" s="51"/>
      <c r="F145" s="102"/>
      <c r="G145" s="51"/>
      <c r="H145" s="102"/>
      <c r="I145" s="51">
        <f t="shared" si="65"/>
        <v>0</v>
      </c>
      <c r="J145" s="102">
        <v>432000</v>
      </c>
      <c r="K145" s="131">
        <f t="shared" si="66"/>
        <v>432000</v>
      </c>
      <c r="L145" s="102"/>
      <c r="M145" s="131">
        <f t="shared" si="67"/>
        <v>432000</v>
      </c>
      <c r="N145" s="102"/>
      <c r="O145" s="131">
        <f t="shared" si="68"/>
        <v>432000</v>
      </c>
      <c r="P145" s="102">
        <v>432000</v>
      </c>
      <c r="Q145" s="131">
        <v>864000</v>
      </c>
      <c r="R145" s="102"/>
      <c r="S145" s="131">
        <v>864000</v>
      </c>
    </row>
    <row r="146" spans="1:19" ht="38.25">
      <c r="A146" s="58" t="s">
        <v>132</v>
      </c>
      <c r="B146" s="151" t="s">
        <v>146</v>
      </c>
      <c r="C146" s="51"/>
      <c r="D146" s="102"/>
      <c r="E146" s="51"/>
      <c r="F146" s="102"/>
      <c r="G146" s="51"/>
      <c r="H146" s="102"/>
      <c r="I146" s="51"/>
      <c r="J146" s="102"/>
      <c r="K146" s="131"/>
      <c r="L146" s="102"/>
      <c r="M146" s="131"/>
      <c r="N146" s="102"/>
      <c r="O146" s="131">
        <f t="shared" si="68"/>
        <v>0</v>
      </c>
      <c r="P146" s="102">
        <f>P147</f>
        <v>5754100</v>
      </c>
      <c r="Q146" s="131">
        <v>5754100</v>
      </c>
      <c r="R146" s="102">
        <v>0</v>
      </c>
      <c r="S146" s="131">
        <v>5754100</v>
      </c>
    </row>
    <row r="147" spans="1:19" ht="25.5">
      <c r="A147" s="58" t="s">
        <v>132</v>
      </c>
      <c r="B147" s="140" t="s">
        <v>219</v>
      </c>
      <c r="C147" s="51"/>
      <c r="D147" s="102"/>
      <c r="E147" s="51"/>
      <c r="F147" s="102"/>
      <c r="G147" s="51"/>
      <c r="H147" s="102"/>
      <c r="I147" s="51"/>
      <c r="J147" s="102"/>
      <c r="K147" s="131"/>
      <c r="L147" s="102"/>
      <c r="M147" s="131"/>
      <c r="N147" s="102"/>
      <c r="O147" s="131">
        <f t="shared" si="68"/>
        <v>0</v>
      </c>
      <c r="P147" s="102">
        <v>5754100</v>
      </c>
      <c r="Q147" s="131">
        <v>5754100</v>
      </c>
      <c r="R147" s="102"/>
      <c r="S147" s="131">
        <v>5754100</v>
      </c>
    </row>
    <row r="148" spans="1:19" ht="25.5">
      <c r="A148" s="58" t="s">
        <v>132</v>
      </c>
      <c r="B148" s="153" t="s">
        <v>221</v>
      </c>
      <c r="C148" s="51"/>
      <c r="D148" s="102"/>
      <c r="E148" s="51"/>
      <c r="F148" s="102"/>
      <c r="G148" s="51"/>
      <c r="H148" s="102"/>
      <c r="I148" s="51"/>
      <c r="J148" s="102"/>
      <c r="K148" s="131"/>
      <c r="L148" s="102"/>
      <c r="M148" s="131"/>
      <c r="N148" s="102"/>
      <c r="O148" s="131">
        <f t="shared" si="68"/>
        <v>0</v>
      </c>
      <c r="P148" s="102">
        <v>209300</v>
      </c>
      <c r="Q148" s="131">
        <v>209300</v>
      </c>
      <c r="R148" s="102"/>
      <c r="S148" s="131">
        <v>209300</v>
      </c>
    </row>
    <row r="149" spans="1:19">
      <c r="A149" s="58" t="s">
        <v>132</v>
      </c>
      <c r="B149" s="152" t="s">
        <v>181</v>
      </c>
      <c r="C149" s="51"/>
      <c r="D149" s="102"/>
      <c r="E149" s="51">
        <f t="shared" si="20"/>
        <v>0</v>
      </c>
      <c r="F149" s="102">
        <v>1035400</v>
      </c>
      <c r="G149" s="51">
        <f t="shared" si="64"/>
        <v>1035400</v>
      </c>
      <c r="H149" s="102"/>
      <c r="I149" s="51">
        <f t="shared" si="65"/>
        <v>1035400</v>
      </c>
      <c r="J149" s="102">
        <v>2588500</v>
      </c>
      <c r="K149" s="131">
        <f t="shared" si="66"/>
        <v>3623900</v>
      </c>
      <c r="L149" s="102">
        <v>1553000</v>
      </c>
      <c r="M149" s="131">
        <f t="shared" si="67"/>
        <v>5176900</v>
      </c>
      <c r="N149" s="102"/>
      <c r="O149" s="131">
        <f t="shared" si="68"/>
        <v>5176900</v>
      </c>
      <c r="P149" s="102"/>
      <c r="Q149" s="131">
        <v>5176900</v>
      </c>
      <c r="R149" s="102"/>
      <c r="S149" s="131">
        <v>5176900</v>
      </c>
    </row>
    <row r="150" spans="1:19" s="30" customFormat="1" ht="13.5">
      <c r="A150" s="73"/>
      <c r="B150" s="59" t="s">
        <v>85</v>
      </c>
      <c r="C150" s="42">
        <f>C151</f>
        <v>0</v>
      </c>
      <c r="D150" s="93"/>
      <c r="E150" s="42">
        <f t="shared" si="20"/>
        <v>0</v>
      </c>
      <c r="F150" s="103">
        <f>F151</f>
        <v>320200</v>
      </c>
      <c r="G150" s="42">
        <f t="shared" si="64"/>
        <v>320200</v>
      </c>
      <c r="H150" s="103"/>
      <c r="I150" s="42">
        <f t="shared" si="65"/>
        <v>320200</v>
      </c>
      <c r="J150" s="103">
        <f>J151+J152</f>
        <v>1286000</v>
      </c>
      <c r="K150" s="130">
        <f>SUM(I150:J150)</f>
        <v>1606200</v>
      </c>
      <c r="L150" s="103">
        <f>L151+L152+L153+L154</f>
        <v>747500</v>
      </c>
      <c r="M150" s="130">
        <f>SUM(K150:L150)</f>
        <v>2353700</v>
      </c>
      <c r="N150" s="103">
        <f>N151+N152+N153+N154</f>
        <v>0</v>
      </c>
      <c r="O150" s="130">
        <f>SUM(M150:N150)</f>
        <v>2353700</v>
      </c>
      <c r="P150" s="103">
        <f>P151+P152+P153+P154</f>
        <v>171300</v>
      </c>
      <c r="Q150" s="130">
        <v>2525000</v>
      </c>
      <c r="R150" s="103">
        <v>0</v>
      </c>
      <c r="S150" s="130">
        <v>2525000</v>
      </c>
    </row>
    <row r="151" spans="1:19" s="30" customFormat="1" ht="25.5">
      <c r="A151" s="58" t="s">
        <v>182</v>
      </c>
      <c r="B151" s="112" t="s">
        <v>201</v>
      </c>
      <c r="C151" s="113"/>
      <c r="D151" s="103"/>
      <c r="E151" s="113">
        <f t="shared" si="20"/>
        <v>0</v>
      </c>
      <c r="F151" s="103">
        <v>320200</v>
      </c>
      <c r="G151" s="113">
        <f t="shared" si="64"/>
        <v>320200</v>
      </c>
      <c r="H151" s="103"/>
      <c r="I151" s="113">
        <f t="shared" si="65"/>
        <v>320200</v>
      </c>
      <c r="J151" s="103"/>
      <c r="K151" s="134">
        <f t="shared" si="66"/>
        <v>320200</v>
      </c>
      <c r="L151" s="103"/>
      <c r="M151" s="134">
        <f t="shared" si="67"/>
        <v>320200</v>
      </c>
      <c r="N151" s="103"/>
      <c r="O151" s="134">
        <f t="shared" ref="O151" si="69">SUM(M151:N151)</f>
        <v>320200</v>
      </c>
      <c r="P151" s="103"/>
      <c r="Q151" s="134">
        <v>320200</v>
      </c>
      <c r="R151" s="103"/>
      <c r="S151" s="134">
        <v>320200</v>
      </c>
    </row>
    <row r="152" spans="1:19" s="30" customFormat="1">
      <c r="A152" s="58" t="s">
        <v>188</v>
      </c>
      <c r="B152" s="112" t="s">
        <v>200</v>
      </c>
      <c r="C152" s="113"/>
      <c r="D152" s="103"/>
      <c r="E152" s="113"/>
      <c r="F152" s="103"/>
      <c r="G152" s="113"/>
      <c r="H152" s="103"/>
      <c r="I152" s="113">
        <f t="shared" si="65"/>
        <v>0</v>
      </c>
      <c r="J152" s="103">
        <v>1286000</v>
      </c>
      <c r="K152" s="134">
        <f t="shared" si="66"/>
        <v>1286000</v>
      </c>
      <c r="L152" s="103"/>
      <c r="M152" s="134">
        <f>SUM(K152:L152)</f>
        <v>1286000</v>
      </c>
      <c r="N152" s="103"/>
      <c r="O152" s="134">
        <f>SUM(M152:N152)</f>
        <v>1286000</v>
      </c>
      <c r="P152" s="103"/>
      <c r="Q152" s="134">
        <v>1286000</v>
      </c>
      <c r="R152" s="103"/>
      <c r="S152" s="134">
        <v>1286000</v>
      </c>
    </row>
    <row r="153" spans="1:19" s="30" customFormat="1" ht="25.5">
      <c r="A153" s="58" t="s">
        <v>196</v>
      </c>
      <c r="B153" s="112" t="s">
        <v>199</v>
      </c>
      <c r="C153" s="113"/>
      <c r="D153" s="103"/>
      <c r="E153" s="113"/>
      <c r="F153" s="103"/>
      <c r="G153" s="113"/>
      <c r="H153" s="103"/>
      <c r="I153" s="113"/>
      <c r="J153" s="103"/>
      <c r="K153" s="134"/>
      <c r="L153" s="111">
        <v>747500</v>
      </c>
      <c r="M153" s="134">
        <f>SUM(K153:L153)</f>
        <v>747500</v>
      </c>
      <c r="N153" s="111"/>
      <c r="O153" s="134">
        <f>SUM(M153:N153)</f>
        <v>747500</v>
      </c>
      <c r="P153" s="111"/>
      <c r="Q153" s="134">
        <v>747500</v>
      </c>
      <c r="R153" s="111"/>
      <c r="S153" s="134">
        <v>747500</v>
      </c>
    </row>
    <row r="154" spans="1:19" s="30" customFormat="1" ht="25.5">
      <c r="A154" s="58" t="s">
        <v>132</v>
      </c>
      <c r="B154" s="112" t="s">
        <v>218</v>
      </c>
      <c r="C154" s="113"/>
      <c r="D154" s="103"/>
      <c r="E154" s="113"/>
      <c r="F154" s="103"/>
      <c r="G154" s="113"/>
      <c r="H154" s="103"/>
      <c r="I154" s="113"/>
      <c r="J154" s="103"/>
      <c r="K154" s="134"/>
      <c r="L154" s="103"/>
      <c r="M154" s="134"/>
      <c r="N154" s="103"/>
      <c r="O154" s="134">
        <f>SUM(M154:N154)</f>
        <v>0</v>
      </c>
      <c r="P154" s="111">
        <v>171300</v>
      </c>
      <c r="Q154" s="134">
        <v>171300</v>
      </c>
      <c r="R154" s="111"/>
      <c r="S154" s="134">
        <v>171300</v>
      </c>
    </row>
    <row r="155" spans="1:19">
      <c r="A155" s="68" t="s">
        <v>111</v>
      </c>
      <c r="B155" s="35" t="s">
        <v>112</v>
      </c>
      <c r="C155" s="40">
        <f>C156</f>
        <v>0</v>
      </c>
      <c r="D155" s="40">
        <f>D156</f>
        <v>40000000</v>
      </c>
      <c r="E155" s="40">
        <f t="shared" si="20"/>
        <v>40000000</v>
      </c>
      <c r="F155" s="40">
        <f>F156</f>
        <v>0</v>
      </c>
      <c r="G155" s="40">
        <f t="shared" si="64"/>
        <v>40000000</v>
      </c>
      <c r="H155" s="40">
        <f>H156</f>
        <v>0</v>
      </c>
      <c r="I155" s="40">
        <f t="shared" si="65"/>
        <v>40000000</v>
      </c>
      <c r="J155" s="40">
        <f>J156</f>
        <v>784750</v>
      </c>
      <c r="K155" s="129">
        <f t="shared" si="66"/>
        <v>40784750</v>
      </c>
      <c r="L155" s="129">
        <f>L156</f>
        <v>293050</v>
      </c>
      <c r="M155" s="129">
        <f t="shared" si="67"/>
        <v>41077800</v>
      </c>
      <c r="N155" s="129">
        <f>N156</f>
        <v>32000000</v>
      </c>
      <c r="O155" s="129">
        <f t="shared" ref="O155:O158" si="70">SUM(M155:N155)</f>
        <v>73077800</v>
      </c>
      <c r="P155" s="129">
        <f>P156</f>
        <v>0</v>
      </c>
      <c r="Q155" s="129">
        <v>73077800</v>
      </c>
      <c r="R155" s="129">
        <v>190000</v>
      </c>
      <c r="S155" s="129">
        <v>73267800</v>
      </c>
    </row>
    <row r="156" spans="1:19">
      <c r="A156" s="58" t="s">
        <v>133</v>
      </c>
      <c r="B156" s="12" t="s">
        <v>113</v>
      </c>
      <c r="C156" s="16">
        <v>0</v>
      </c>
      <c r="D156" s="100">
        <v>40000000</v>
      </c>
      <c r="E156" s="16">
        <f t="shared" si="20"/>
        <v>40000000</v>
      </c>
      <c r="F156" s="100"/>
      <c r="G156" s="16">
        <f t="shared" si="64"/>
        <v>40000000</v>
      </c>
      <c r="H156" s="100"/>
      <c r="I156" s="16">
        <f t="shared" si="65"/>
        <v>40000000</v>
      </c>
      <c r="J156" s="100">
        <f>739350+45400</f>
        <v>784750</v>
      </c>
      <c r="K156" s="116">
        <f t="shared" si="66"/>
        <v>40784750</v>
      </c>
      <c r="L156" s="100">
        <f>193050+100000</f>
        <v>293050</v>
      </c>
      <c r="M156" s="116">
        <f t="shared" si="67"/>
        <v>41077800</v>
      </c>
      <c r="N156" s="100">
        <f>2000000+30000000</f>
        <v>32000000</v>
      </c>
      <c r="O156" s="116">
        <f t="shared" si="70"/>
        <v>73077800</v>
      </c>
      <c r="P156" s="100"/>
      <c r="Q156" s="116">
        <v>73077800</v>
      </c>
      <c r="R156" s="100">
        <v>190000</v>
      </c>
      <c r="S156" s="116">
        <v>73267800</v>
      </c>
    </row>
    <row r="157" spans="1:19" ht="38.25">
      <c r="A157" s="68" t="s">
        <v>134</v>
      </c>
      <c r="B157" s="35" t="s">
        <v>135</v>
      </c>
      <c r="C157" s="105">
        <v>0</v>
      </c>
      <c r="D157" s="102">
        <f>-1177261</f>
        <v>-1177261</v>
      </c>
      <c r="E157" s="106">
        <f t="shared" si="20"/>
        <v>-1177261</v>
      </c>
      <c r="F157" s="102">
        <f>-57640.01-13742.52-15243.14-8671.36</f>
        <v>-95297.03</v>
      </c>
      <c r="G157" s="106">
        <f t="shared" si="64"/>
        <v>-1272558.03</v>
      </c>
      <c r="H157" s="102"/>
      <c r="I157" s="106">
        <f t="shared" si="65"/>
        <v>-1272558.03</v>
      </c>
      <c r="J157" s="102">
        <v>-23911.99</v>
      </c>
      <c r="K157" s="106">
        <f t="shared" si="66"/>
        <v>-1296470.02</v>
      </c>
      <c r="L157" s="102"/>
      <c r="M157" s="106">
        <f t="shared" si="67"/>
        <v>-1296470.02</v>
      </c>
      <c r="N157" s="102">
        <f>-8609.48-1947.02-13610.23-32715.52-15244.83-7372.25</f>
        <v>-79499.33</v>
      </c>
      <c r="O157" s="106">
        <f t="shared" si="70"/>
        <v>-1375969.35</v>
      </c>
      <c r="P157" s="102">
        <f>-10743.23-20209.31</f>
        <v>-30952.54</v>
      </c>
      <c r="Q157" s="106">
        <v>-1406921.8900000001</v>
      </c>
      <c r="R157" s="102"/>
      <c r="S157" s="106">
        <v>-1406921.8900000001</v>
      </c>
    </row>
    <row r="158" spans="1:19">
      <c r="A158" s="43"/>
      <c r="B158" s="44" t="s">
        <v>114</v>
      </c>
      <c r="C158" s="45">
        <f>C51+C9</f>
        <v>900089200</v>
      </c>
      <c r="D158" s="83">
        <f>D51+D9</f>
        <v>48299548</v>
      </c>
      <c r="E158" s="83">
        <f t="shared" si="20"/>
        <v>948388748</v>
      </c>
      <c r="F158" s="83">
        <f>F51+F9</f>
        <v>24434339</v>
      </c>
      <c r="G158" s="83">
        <f t="shared" si="64"/>
        <v>972823087</v>
      </c>
      <c r="H158" s="83">
        <f>H51+H9</f>
        <v>73401000</v>
      </c>
      <c r="I158" s="83">
        <f t="shared" si="65"/>
        <v>1046224087</v>
      </c>
      <c r="J158" s="83">
        <f>J51+J9</f>
        <v>36086900</v>
      </c>
      <c r="K158" s="83">
        <f t="shared" si="66"/>
        <v>1082310987</v>
      </c>
      <c r="L158" s="83">
        <f>L51+L9</f>
        <v>102931070</v>
      </c>
      <c r="M158" s="83">
        <f t="shared" si="67"/>
        <v>1185242057</v>
      </c>
      <c r="N158" s="83">
        <f>N51+N9</f>
        <v>35968234</v>
      </c>
      <c r="O158" s="83">
        <f t="shared" si="70"/>
        <v>1221210291</v>
      </c>
      <c r="P158" s="83">
        <f>P51+P9</f>
        <v>82997900</v>
      </c>
      <c r="Q158" s="83">
        <v>1304208191</v>
      </c>
      <c r="R158" s="83">
        <v>27801796.169999994</v>
      </c>
      <c r="S158" s="83">
        <v>1332009987.1700001</v>
      </c>
    </row>
    <row r="160" spans="1:19">
      <c r="C160" s="47"/>
    </row>
    <row r="163" spans="3:3">
      <c r="C163" s="48"/>
    </row>
    <row r="164" spans="3:3">
      <c r="C164" s="47"/>
    </row>
  </sheetData>
  <mergeCells count="20">
    <mergeCell ref="R7:R8"/>
    <mergeCell ref="S7:S8"/>
    <mergeCell ref="P7:P8"/>
    <mergeCell ref="Q7:Q8"/>
    <mergeCell ref="N7:N8"/>
    <mergeCell ref="O7:O8"/>
    <mergeCell ref="L7:L8"/>
    <mergeCell ref="M7:M8"/>
    <mergeCell ref="J7:J8"/>
    <mergeCell ref="K7:K8"/>
    <mergeCell ref="H7:H8"/>
    <mergeCell ref="I7:I8"/>
    <mergeCell ref="F7:F8"/>
    <mergeCell ref="G7:G8"/>
    <mergeCell ref="E7:E8"/>
    <mergeCell ref="A5:C5"/>
    <mergeCell ref="A7:A8"/>
    <mergeCell ref="B7:B8"/>
    <mergeCell ref="C7:C8"/>
    <mergeCell ref="D7:D8"/>
  </mergeCells>
  <pageMargins left="0.70866141732283472" right="0.11811023622047245" top="0.55118110236220474" bottom="0.55118110236220474" header="0.31496062992125984" footer="0.31496062992125984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58"/>
  <sheetViews>
    <sheetView tabSelected="1" view="pageBreakPreview" zoomScale="60" zoomScaleNormal="100" workbookViewId="0">
      <selection activeCell="B6" sqref="B6"/>
    </sheetView>
  </sheetViews>
  <sheetFormatPr defaultColWidth="18.5703125" defaultRowHeight="12.75"/>
  <cols>
    <col min="1" max="1" width="24.85546875" style="9" customWidth="1"/>
    <col min="2" max="2" width="61" style="46" customWidth="1"/>
    <col min="3" max="18" width="0" style="9" hidden="1" customWidth="1"/>
    <col min="19" max="16384" width="18.5703125" style="9"/>
  </cols>
  <sheetData>
    <row r="1" spans="1:19" s="165" customFormat="1" ht="12.75" customHeight="1">
      <c r="A1" s="164"/>
      <c r="Q1" s="99"/>
      <c r="S1" s="99" t="s">
        <v>179</v>
      </c>
    </row>
    <row r="2" spans="1:19" s="165" customFormat="1" ht="14.25" customHeight="1">
      <c r="A2" s="164"/>
      <c r="Q2" s="99"/>
      <c r="S2" s="99" t="s">
        <v>225</v>
      </c>
    </row>
    <row r="3" spans="1:19" s="165" customFormat="1" ht="17.25" customHeight="1">
      <c r="A3" s="164"/>
      <c r="Q3" s="99"/>
      <c r="S3" s="99" t="s">
        <v>228</v>
      </c>
    </row>
    <row r="4" spans="1:19" s="165" customFormat="1" ht="12.75" customHeight="1">
      <c r="A4" s="164"/>
    </row>
    <row r="5" spans="1:19" s="165" customFormat="1" ht="18.75">
      <c r="A5" s="212" t="s">
        <v>136</v>
      </c>
      <c r="B5" s="212"/>
    </row>
    <row r="6" spans="1:19" s="138" customFormat="1">
      <c r="A6" s="3"/>
      <c r="B6" s="4"/>
    </row>
    <row r="7" spans="1:19" s="6" customFormat="1" ht="17.25" customHeight="1">
      <c r="A7" s="213" t="s">
        <v>0</v>
      </c>
      <c r="B7" s="215" t="s">
        <v>1</v>
      </c>
      <c r="C7" s="210" t="s">
        <v>137</v>
      </c>
      <c r="D7" s="208" t="s">
        <v>178</v>
      </c>
      <c r="E7" s="210" t="s">
        <v>137</v>
      </c>
      <c r="F7" s="208" t="s">
        <v>180</v>
      </c>
      <c r="G7" s="210" t="s">
        <v>137</v>
      </c>
      <c r="H7" s="208" t="s">
        <v>183</v>
      </c>
      <c r="I7" s="210" t="s">
        <v>137</v>
      </c>
      <c r="J7" s="208" t="s">
        <v>184</v>
      </c>
      <c r="K7" s="210" t="s">
        <v>137</v>
      </c>
      <c r="L7" s="208" t="s">
        <v>192</v>
      </c>
      <c r="M7" s="210" t="s">
        <v>137</v>
      </c>
      <c r="N7" s="208" t="s">
        <v>208</v>
      </c>
      <c r="O7" s="210" t="s">
        <v>137</v>
      </c>
      <c r="P7" s="208" t="s">
        <v>209</v>
      </c>
      <c r="Q7" s="210" t="s">
        <v>137</v>
      </c>
      <c r="R7" s="208" t="s">
        <v>223</v>
      </c>
      <c r="S7" s="210" t="s">
        <v>137</v>
      </c>
    </row>
    <row r="8" spans="1:19" s="6" customFormat="1" ht="17.25" customHeight="1">
      <c r="A8" s="214"/>
      <c r="B8" s="216"/>
      <c r="C8" s="211"/>
      <c r="D8" s="209"/>
      <c r="E8" s="211"/>
      <c r="F8" s="209"/>
      <c r="G8" s="211"/>
      <c r="H8" s="209"/>
      <c r="I8" s="211"/>
      <c r="J8" s="209"/>
      <c r="K8" s="211"/>
      <c r="L8" s="209"/>
      <c r="M8" s="211"/>
      <c r="N8" s="209"/>
      <c r="O8" s="211"/>
      <c r="P8" s="209"/>
      <c r="Q8" s="211"/>
      <c r="R8" s="209"/>
      <c r="S8" s="211"/>
    </row>
    <row r="9" spans="1:19">
      <c r="A9" s="166" t="s">
        <v>2</v>
      </c>
      <c r="B9" s="167" t="s">
        <v>3</v>
      </c>
      <c r="C9" s="168">
        <f>C10+C12+C16+C20+C23+C24+C28+C30+C32+C36+C38+C48</f>
        <v>329285300</v>
      </c>
      <c r="D9" s="168">
        <f>D10+D12+D16+D20+D23+D24+D28+D30+D32+D36+D38+D48</f>
        <v>2877309</v>
      </c>
      <c r="E9" s="168">
        <f>SUM(C9:D9)</f>
        <v>332162609</v>
      </c>
      <c r="F9" s="168">
        <f>F10+F12+F16+F20+F23+F24+F28+F30+F32+F36+F38+F48</f>
        <v>95297.03</v>
      </c>
      <c r="G9" s="168">
        <f>SUM(E9:F9)</f>
        <v>332257906.02999997</v>
      </c>
      <c r="H9" s="168">
        <f>H10+H12+H16+H20+H23+H24+H28+H30+H32+H36+H38+H48</f>
        <v>0</v>
      </c>
      <c r="I9" s="168">
        <f>SUM(G9:H9)</f>
        <v>332257906.02999997</v>
      </c>
      <c r="J9" s="168">
        <f>J10+J12+J16+J20+J23+J24+J28+J30+J32+J36+J38+J48</f>
        <v>23911.99</v>
      </c>
      <c r="K9" s="169">
        <f>SUM(I9:J9)</f>
        <v>332281818.01999998</v>
      </c>
      <c r="L9" s="169">
        <f>L10+L12+L16+L20+L23+L24+L28+L30+L32+L36+L38+L48</f>
        <v>-4.6566128730773926E-10</v>
      </c>
      <c r="M9" s="169">
        <f>SUM(K9:L9)</f>
        <v>332281818.01999998</v>
      </c>
      <c r="N9" s="169">
        <f>N10+N12+N16+N20+N23+N24+N28+N30+N32+N36+N38+N48</f>
        <v>79499.33</v>
      </c>
      <c r="O9" s="169">
        <f>SUM(M9:N9)</f>
        <v>332361317.34999996</v>
      </c>
      <c r="P9" s="169">
        <f>P10+P12+P16+P20+P23+P24+P28+P30+P32+P36+P38+P48</f>
        <v>4030952.54</v>
      </c>
      <c r="Q9" s="169">
        <f>SUM(O9:P9)</f>
        <v>336392269.88999999</v>
      </c>
      <c r="R9" s="169">
        <f>R10+R12+R16+R20+R23+R24+R28+R30+R32+R36+R38+R48</f>
        <v>14190568.169999996</v>
      </c>
      <c r="S9" s="169">
        <v>350582838.06</v>
      </c>
    </row>
    <row r="10" spans="1:19">
      <c r="A10" s="166" t="s">
        <v>4</v>
      </c>
      <c r="B10" s="12" t="s">
        <v>5</v>
      </c>
      <c r="C10" s="170">
        <f>C11</f>
        <v>240000000</v>
      </c>
      <c r="D10" s="86"/>
      <c r="E10" s="168">
        <f t="shared" ref="E10:E74" si="0">SUM(C10:D10)</f>
        <v>240000000</v>
      </c>
      <c r="F10" s="86"/>
      <c r="G10" s="168">
        <f t="shared" ref="G10:G50" si="1">SUM(E10:F10)</f>
        <v>240000000</v>
      </c>
      <c r="H10" s="86"/>
      <c r="I10" s="168">
        <f t="shared" ref="I10:I50" si="2">SUM(G10:H10)</f>
        <v>240000000</v>
      </c>
      <c r="J10" s="86"/>
      <c r="K10" s="169">
        <f t="shared" ref="K10:K50" si="3">SUM(I10:J10)</f>
        <v>240000000</v>
      </c>
      <c r="L10" s="100"/>
      <c r="M10" s="169">
        <f t="shared" ref="M10:M50" si="4">SUM(K10:L10)</f>
        <v>240000000</v>
      </c>
      <c r="N10" s="100"/>
      <c r="O10" s="169">
        <f t="shared" ref="O10:O11" si="5">SUM(M10:N10)</f>
        <v>240000000</v>
      </c>
      <c r="P10" s="100"/>
      <c r="Q10" s="169">
        <f t="shared" ref="Q10:Q11" si="6">SUM(O10:P10)</f>
        <v>240000000</v>
      </c>
      <c r="R10" s="103">
        <f>R11</f>
        <v>18000000</v>
      </c>
      <c r="S10" s="169">
        <v>258000000</v>
      </c>
    </row>
    <row r="11" spans="1:19">
      <c r="A11" s="18" t="s">
        <v>6</v>
      </c>
      <c r="B11" s="12" t="s">
        <v>7</v>
      </c>
      <c r="C11" s="171">
        <v>240000000</v>
      </c>
      <c r="D11" s="86"/>
      <c r="E11" s="171">
        <f t="shared" si="0"/>
        <v>240000000</v>
      </c>
      <c r="F11" s="86"/>
      <c r="G11" s="171">
        <f t="shared" si="1"/>
        <v>240000000</v>
      </c>
      <c r="H11" s="86"/>
      <c r="I11" s="171">
        <f t="shared" si="2"/>
        <v>240000000</v>
      </c>
      <c r="J11" s="86"/>
      <c r="K11" s="172">
        <f t="shared" si="3"/>
        <v>240000000</v>
      </c>
      <c r="L11" s="100"/>
      <c r="M11" s="172">
        <f t="shared" si="4"/>
        <v>240000000</v>
      </c>
      <c r="N11" s="100"/>
      <c r="O11" s="172">
        <f t="shared" si="5"/>
        <v>240000000</v>
      </c>
      <c r="P11" s="100"/>
      <c r="Q11" s="172">
        <f t="shared" si="6"/>
        <v>240000000</v>
      </c>
      <c r="R11" s="100">
        <v>18000000</v>
      </c>
      <c r="S11" s="172">
        <v>258000000</v>
      </c>
    </row>
    <row r="12" spans="1:19" s="6" customFormat="1">
      <c r="A12" s="18" t="s">
        <v>8</v>
      </c>
      <c r="B12" s="18" t="s">
        <v>9</v>
      </c>
      <c r="C12" s="173">
        <f>C13+C14</f>
        <v>17971000</v>
      </c>
      <c r="D12" s="87"/>
      <c r="E12" s="174">
        <f t="shared" si="0"/>
        <v>17971000</v>
      </c>
      <c r="F12" s="87"/>
      <c r="G12" s="174">
        <f t="shared" si="1"/>
        <v>17971000</v>
      </c>
      <c r="H12" s="87"/>
      <c r="I12" s="174">
        <f t="shared" si="2"/>
        <v>17971000</v>
      </c>
      <c r="J12" s="87"/>
      <c r="K12" s="102">
        <f>SUM(I12:J12)</f>
        <v>17971000</v>
      </c>
      <c r="L12" s="102">
        <f>L13+L14+L15</f>
        <v>25042.49</v>
      </c>
      <c r="M12" s="102">
        <f>SUM(K12:L12)</f>
        <v>17996042.489999998</v>
      </c>
      <c r="N12" s="102"/>
      <c r="O12" s="102">
        <f>SUM(M12:N12)</f>
        <v>17996042.489999998</v>
      </c>
      <c r="P12" s="102"/>
      <c r="Q12" s="102">
        <f>SUM(O12:P12)</f>
        <v>17996042.489999998</v>
      </c>
      <c r="R12" s="111">
        <f>R13+R14+R15</f>
        <v>2839000</v>
      </c>
      <c r="S12" s="102">
        <v>20835042.489999998</v>
      </c>
    </row>
    <row r="13" spans="1:19" ht="25.5">
      <c r="A13" s="18" t="s">
        <v>115</v>
      </c>
      <c r="B13" s="12" t="s">
        <v>10</v>
      </c>
      <c r="C13" s="110">
        <v>8819000</v>
      </c>
      <c r="D13" s="86"/>
      <c r="E13" s="110">
        <f t="shared" si="0"/>
        <v>8819000</v>
      </c>
      <c r="F13" s="86"/>
      <c r="G13" s="110">
        <f t="shared" si="1"/>
        <v>8819000</v>
      </c>
      <c r="H13" s="86"/>
      <c r="I13" s="110">
        <f t="shared" si="2"/>
        <v>8819000</v>
      </c>
      <c r="J13" s="86"/>
      <c r="K13" s="111">
        <f t="shared" si="3"/>
        <v>8819000</v>
      </c>
      <c r="L13" s="100"/>
      <c r="M13" s="111">
        <f t="shared" si="4"/>
        <v>8819000</v>
      </c>
      <c r="N13" s="100"/>
      <c r="O13" s="111">
        <f t="shared" ref="O13:O15" si="7">SUM(M13:N13)</f>
        <v>8819000</v>
      </c>
      <c r="P13" s="100"/>
      <c r="Q13" s="111">
        <f t="shared" ref="Q13:Q15" si="8">SUM(O13:P13)</f>
        <v>8819000</v>
      </c>
      <c r="R13" s="102">
        <v>2436000</v>
      </c>
      <c r="S13" s="111">
        <v>11255000</v>
      </c>
    </row>
    <row r="14" spans="1:19">
      <c r="A14" s="18" t="s">
        <v>11</v>
      </c>
      <c r="B14" s="12" t="s">
        <v>12</v>
      </c>
      <c r="C14" s="110">
        <v>9152000</v>
      </c>
      <c r="D14" s="86"/>
      <c r="E14" s="110">
        <f t="shared" si="0"/>
        <v>9152000</v>
      </c>
      <c r="F14" s="86"/>
      <c r="G14" s="110">
        <f t="shared" si="1"/>
        <v>9152000</v>
      </c>
      <c r="H14" s="86"/>
      <c r="I14" s="110">
        <f t="shared" si="2"/>
        <v>9152000</v>
      </c>
      <c r="J14" s="86"/>
      <c r="K14" s="111">
        <f t="shared" si="3"/>
        <v>9152000</v>
      </c>
      <c r="L14" s="100"/>
      <c r="M14" s="111">
        <f t="shared" si="4"/>
        <v>9152000</v>
      </c>
      <c r="N14" s="100"/>
      <c r="O14" s="111">
        <f t="shared" si="7"/>
        <v>9152000</v>
      </c>
      <c r="P14" s="100"/>
      <c r="Q14" s="111">
        <f t="shared" si="8"/>
        <v>9152000</v>
      </c>
      <c r="R14" s="100">
        <v>403000</v>
      </c>
      <c r="S14" s="111">
        <v>9555000</v>
      </c>
    </row>
    <row r="15" spans="1:19">
      <c r="A15" s="18" t="s">
        <v>193</v>
      </c>
      <c r="B15" s="12" t="s">
        <v>194</v>
      </c>
      <c r="C15" s="110"/>
      <c r="D15" s="86"/>
      <c r="E15" s="110"/>
      <c r="F15" s="86"/>
      <c r="G15" s="110"/>
      <c r="H15" s="86"/>
      <c r="I15" s="110"/>
      <c r="J15" s="86"/>
      <c r="K15" s="111">
        <f t="shared" si="3"/>
        <v>0</v>
      </c>
      <c r="L15" s="100">
        <v>25042.49</v>
      </c>
      <c r="M15" s="111">
        <f t="shared" si="4"/>
        <v>25042.49</v>
      </c>
      <c r="N15" s="100"/>
      <c r="O15" s="111">
        <f t="shared" si="7"/>
        <v>25042.49</v>
      </c>
      <c r="P15" s="100"/>
      <c r="Q15" s="111">
        <f t="shared" si="8"/>
        <v>25042.49</v>
      </c>
      <c r="R15" s="100"/>
      <c r="S15" s="111">
        <v>25042.49</v>
      </c>
    </row>
    <row r="16" spans="1:19" s="6" customFormat="1">
      <c r="A16" s="18" t="s">
        <v>13</v>
      </c>
      <c r="B16" s="18" t="s">
        <v>14</v>
      </c>
      <c r="C16" s="170">
        <f>C17+C18+C19</f>
        <v>35201600</v>
      </c>
      <c r="D16" s="87"/>
      <c r="E16" s="168">
        <f t="shared" si="0"/>
        <v>35201600</v>
      </c>
      <c r="F16" s="87"/>
      <c r="G16" s="168">
        <f t="shared" si="1"/>
        <v>35201600</v>
      </c>
      <c r="H16" s="87"/>
      <c r="I16" s="168">
        <f t="shared" si="2"/>
        <v>35201600</v>
      </c>
      <c r="J16" s="87"/>
      <c r="K16" s="169">
        <f t="shared" si="3"/>
        <v>35201600</v>
      </c>
      <c r="L16" s="102">
        <f>L19</f>
        <v>-383368.26</v>
      </c>
      <c r="M16" s="169">
        <f>SUM(K16:L16)</f>
        <v>34818231.740000002</v>
      </c>
      <c r="N16" s="102">
        <f>N19</f>
        <v>0</v>
      </c>
      <c r="O16" s="169">
        <f>SUM(M16:N16)</f>
        <v>34818231.740000002</v>
      </c>
      <c r="P16" s="102">
        <f>P19</f>
        <v>0</v>
      </c>
      <c r="Q16" s="169">
        <f>SUM(O16:P16)</f>
        <v>34818231.740000002</v>
      </c>
      <c r="R16" s="111">
        <f>R17+R18+R19</f>
        <v>-6087231.7400000002</v>
      </c>
      <c r="S16" s="169">
        <v>28731000</v>
      </c>
    </row>
    <row r="17" spans="1:21" s="6" customFormat="1" ht="25.5">
      <c r="A17" s="17" t="s">
        <v>15</v>
      </c>
      <c r="B17" s="18" t="s">
        <v>16</v>
      </c>
      <c r="C17" s="175">
        <v>2700000</v>
      </c>
      <c r="D17" s="87"/>
      <c r="E17" s="176">
        <f t="shared" si="0"/>
        <v>2700000</v>
      </c>
      <c r="F17" s="87"/>
      <c r="G17" s="176">
        <f t="shared" si="1"/>
        <v>2700000</v>
      </c>
      <c r="H17" s="87"/>
      <c r="I17" s="176">
        <f t="shared" si="2"/>
        <v>2700000</v>
      </c>
      <c r="J17" s="87"/>
      <c r="K17" s="103">
        <f t="shared" si="3"/>
        <v>2700000</v>
      </c>
      <c r="L17" s="102"/>
      <c r="M17" s="103">
        <f t="shared" si="4"/>
        <v>2700000</v>
      </c>
      <c r="N17" s="102"/>
      <c r="O17" s="103">
        <f t="shared" ref="O17:O18" si="9">SUM(M17:N17)</f>
        <v>2700000</v>
      </c>
      <c r="P17" s="102"/>
      <c r="Q17" s="111">
        <f t="shared" ref="Q17:Q18" si="10">SUM(O17:P17)</f>
        <v>2700000</v>
      </c>
      <c r="R17" s="102">
        <v>-600000</v>
      </c>
      <c r="S17" s="111">
        <v>2100000</v>
      </c>
    </row>
    <row r="18" spans="1:21" s="6" customFormat="1">
      <c r="A18" s="17" t="s">
        <v>17</v>
      </c>
      <c r="B18" s="18" t="s">
        <v>18</v>
      </c>
      <c r="C18" s="176">
        <v>17147600</v>
      </c>
      <c r="D18" s="87"/>
      <c r="E18" s="176">
        <f t="shared" si="0"/>
        <v>17147600</v>
      </c>
      <c r="F18" s="87"/>
      <c r="G18" s="176">
        <f t="shared" si="1"/>
        <v>17147600</v>
      </c>
      <c r="H18" s="87"/>
      <c r="I18" s="176">
        <f t="shared" si="2"/>
        <v>17147600</v>
      </c>
      <c r="J18" s="87"/>
      <c r="K18" s="103">
        <f t="shared" si="3"/>
        <v>17147600</v>
      </c>
      <c r="L18" s="102"/>
      <c r="M18" s="103">
        <f t="shared" si="4"/>
        <v>17147600</v>
      </c>
      <c r="N18" s="102"/>
      <c r="O18" s="103">
        <f t="shared" si="9"/>
        <v>17147600</v>
      </c>
      <c r="P18" s="102"/>
      <c r="Q18" s="103">
        <f t="shared" si="10"/>
        <v>17147600</v>
      </c>
      <c r="R18" s="102">
        <v>433400</v>
      </c>
      <c r="S18" s="103">
        <v>17581000</v>
      </c>
    </row>
    <row r="19" spans="1:21" s="6" customFormat="1">
      <c r="A19" s="17" t="s">
        <v>19</v>
      </c>
      <c r="B19" s="18" t="s">
        <v>20</v>
      </c>
      <c r="C19" s="176">
        <v>15354000</v>
      </c>
      <c r="D19" s="87"/>
      <c r="E19" s="176">
        <f t="shared" si="0"/>
        <v>15354000</v>
      </c>
      <c r="F19" s="87"/>
      <c r="G19" s="176">
        <f t="shared" si="1"/>
        <v>15354000</v>
      </c>
      <c r="H19" s="87"/>
      <c r="I19" s="176">
        <f t="shared" si="2"/>
        <v>15354000</v>
      </c>
      <c r="J19" s="87"/>
      <c r="K19" s="103">
        <f t="shared" si="3"/>
        <v>15354000</v>
      </c>
      <c r="L19" s="102">
        <v>-383368.26</v>
      </c>
      <c r="M19" s="103">
        <f>SUM(K19:L19)</f>
        <v>14970631.74</v>
      </c>
      <c r="N19" s="102"/>
      <c r="O19" s="103">
        <f>SUM(M19:N19)</f>
        <v>14970631.74</v>
      </c>
      <c r="P19" s="102"/>
      <c r="Q19" s="103">
        <f>SUM(O19:P19)</f>
        <v>14970631.74</v>
      </c>
      <c r="R19" s="102">
        <f>-5922562.01+1930.27</f>
        <v>-5920631.7400000002</v>
      </c>
      <c r="S19" s="103">
        <v>9050000</v>
      </c>
      <c r="U19" s="154"/>
    </row>
    <row r="20" spans="1:21" s="6" customFormat="1">
      <c r="A20" s="18" t="s">
        <v>21</v>
      </c>
      <c r="B20" s="18" t="s">
        <v>22</v>
      </c>
      <c r="C20" s="177">
        <f>C21+C22</f>
        <v>4150000</v>
      </c>
      <c r="D20" s="87"/>
      <c r="E20" s="177">
        <f t="shared" si="0"/>
        <v>4150000</v>
      </c>
      <c r="F20" s="87"/>
      <c r="G20" s="177">
        <f t="shared" si="1"/>
        <v>4150000</v>
      </c>
      <c r="H20" s="87"/>
      <c r="I20" s="177">
        <f t="shared" si="2"/>
        <v>4150000</v>
      </c>
      <c r="J20" s="87"/>
      <c r="K20" s="178">
        <f t="shared" si="3"/>
        <v>4150000</v>
      </c>
      <c r="L20" s="102">
        <f>L21+L22</f>
        <v>-3000000</v>
      </c>
      <c r="M20" s="178">
        <f t="shared" si="4"/>
        <v>1150000</v>
      </c>
      <c r="N20" s="102"/>
      <c r="O20" s="178">
        <f t="shared" ref="O20:O31" si="11">SUM(M20:N20)</f>
        <v>1150000</v>
      </c>
      <c r="P20" s="102"/>
      <c r="Q20" s="178">
        <f t="shared" ref="Q20:Q31" si="12">SUM(O20:P20)</f>
        <v>1150000</v>
      </c>
      <c r="R20" s="111">
        <f>R21+R22</f>
        <v>76020</v>
      </c>
      <c r="S20" s="178">
        <v>1226020</v>
      </c>
    </row>
    <row r="21" spans="1:21" s="6" customFormat="1" ht="25.5">
      <c r="A21" s="155" t="s">
        <v>23</v>
      </c>
      <c r="B21" s="155" t="s">
        <v>204</v>
      </c>
      <c r="C21" s="141">
        <v>650000</v>
      </c>
      <c r="D21" s="87"/>
      <c r="E21" s="142">
        <f t="shared" si="0"/>
        <v>650000</v>
      </c>
      <c r="F21" s="87"/>
      <c r="G21" s="142">
        <f t="shared" si="1"/>
        <v>650000</v>
      </c>
      <c r="H21" s="87"/>
      <c r="I21" s="142">
        <f t="shared" si="2"/>
        <v>650000</v>
      </c>
      <c r="J21" s="87"/>
      <c r="K21" s="139">
        <f t="shared" si="3"/>
        <v>650000</v>
      </c>
      <c r="L21" s="102"/>
      <c r="M21" s="139">
        <f t="shared" si="4"/>
        <v>650000</v>
      </c>
      <c r="N21" s="102"/>
      <c r="O21" s="139">
        <f t="shared" si="11"/>
        <v>650000</v>
      </c>
      <c r="P21" s="102"/>
      <c r="Q21" s="139">
        <f t="shared" si="12"/>
        <v>650000</v>
      </c>
      <c r="R21" s="102">
        <v>28020</v>
      </c>
      <c r="S21" s="139">
        <v>678020</v>
      </c>
    </row>
    <row r="22" spans="1:21" s="6" customFormat="1" ht="25.5">
      <c r="A22" s="155" t="s">
        <v>24</v>
      </c>
      <c r="B22" s="155" t="s">
        <v>205</v>
      </c>
      <c r="C22" s="141">
        <v>3500000</v>
      </c>
      <c r="D22" s="87"/>
      <c r="E22" s="142">
        <f t="shared" si="0"/>
        <v>3500000</v>
      </c>
      <c r="F22" s="87"/>
      <c r="G22" s="142">
        <f t="shared" si="1"/>
        <v>3500000</v>
      </c>
      <c r="H22" s="87"/>
      <c r="I22" s="142">
        <f t="shared" si="2"/>
        <v>3500000</v>
      </c>
      <c r="J22" s="87"/>
      <c r="K22" s="139">
        <f t="shared" si="3"/>
        <v>3500000</v>
      </c>
      <c r="L22" s="102">
        <v>-3000000</v>
      </c>
      <c r="M22" s="139">
        <f t="shared" si="4"/>
        <v>500000</v>
      </c>
      <c r="N22" s="102"/>
      <c r="O22" s="139">
        <f t="shared" si="11"/>
        <v>500000</v>
      </c>
      <c r="P22" s="102"/>
      <c r="Q22" s="139">
        <f t="shared" si="12"/>
        <v>500000</v>
      </c>
      <c r="R22" s="102">
        <v>48000</v>
      </c>
      <c r="S22" s="139">
        <v>548000</v>
      </c>
    </row>
    <row r="23" spans="1:21" ht="25.5">
      <c r="A23" s="17" t="s">
        <v>25</v>
      </c>
      <c r="B23" s="12" t="s">
        <v>26</v>
      </c>
      <c r="C23" s="179">
        <v>0</v>
      </c>
      <c r="D23" s="86"/>
      <c r="E23" s="179">
        <f t="shared" si="0"/>
        <v>0</v>
      </c>
      <c r="F23" s="86"/>
      <c r="G23" s="179">
        <f t="shared" si="1"/>
        <v>0</v>
      </c>
      <c r="H23" s="86"/>
      <c r="I23" s="179">
        <f t="shared" si="2"/>
        <v>0</v>
      </c>
      <c r="J23" s="86"/>
      <c r="K23" s="139">
        <f t="shared" si="3"/>
        <v>0</v>
      </c>
      <c r="L23" s="102"/>
      <c r="M23" s="139">
        <f t="shared" si="4"/>
        <v>0</v>
      </c>
      <c r="N23" s="102"/>
      <c r="O23" s="139">
        <f t="shared" si="11"/>
        <v>0</v>
      </c>
      <c r="P23" s="102"/>
      <c r="Q23" s="139">
        <f t="shared" si="12"/>
        <v>0</v>
      </c>
      <c r="R23" s="102"/>
      <c r="S23" s="139">
        <v>0</v>
      </c>
    </row>
    <row r="24" spans="1:21" ht="24.75" customHeight="1">
      <c r="A24" s="17" t="s">
        <v>27</v>
      </c>
      <c r="B24" s="12" t="s">
        <v>28</v>
      </c>
      <c r="C24" s="170">
        <f>C25+C26+C27</f>
        <v>26500000</v>
      </c>
      <c r="D24" s="86"/>
      <c r="E24" s="168">
        <f t="shared" si="0"/>
        <v>26500000</v>
      </c>
      <c r="F24" s="86"/>
      <c r="G24" s="168">
        <f t="shared" si="1"/>
        <v>26500000</v>
      </c>
      <c r="H24" s="86"/>
      <c r="I24" s="168">
        <f t="shared" si="2"/>
        <v>26500000</v>
      </c>
      <c r="J24" s="86"/>
      <c r="K24" s="169">
        <f t="shared" si="3"/>
        <v>26500000</v>
      </c>
      <c r="L24" s="100"/>
      <c r="M24" s="169">
        <f t="shared" si="4"/>
        <v>26500000</v>
      </c>
      <c r="N24" s="100"/>
      <c r="O24" s="169">
        <f t="shared" si="11"/>
        <v>26500000</v>
      </c>
      <c r="P24" s="100"/>
      <c r="Q24" s="169">
        <f t="shared" si="12"/>
        <v>26500000</v>
      </c>
      <c r="R24" s="111">
        <f>R26+R27</f>
        <v>3036986</v>
      </c>
      <c r="S24" s="169">
        <v>29536986</v>
      </c>
    </row>
    <row r="25" spans="1:21" ht="25.5" hidden="1">
      <c r="A25" s="17" t="s">
        <v>29</v>
      </c>
      <c r="B25" s="12" t="s">
        <v>30</v>
      </c>
      <c r="C25" s="110">
        <v>0</v>
      </c>
      <c r="D25" s="86"/>
      <c r="E25" s="110">
        <f t="shared" si="0"/>
        <v>0</v>
      </c>
      <c r="F25" s="86"/>
      <c r="G25" s="110">
        <f t="shared" si="1"/>
        <v>0</v>
      </c>
      <c r="H25" s="86"/>
      <c r="I25" s="110">
        <f t="shared" si="2"/>
        <v>0</v>
      </c>
      <c r="J25" s="86"/>
      <c r="K25" s="111">
        <f t="shared" si="3"/>
        <v>0</v>
      </c>
      <c r="L25" s="100"/>
      <c r="M25" s="111">
        <f t="shared" si="4"/>
        <v>0</v>
      </c>
      <c r="N25" s="100"/>
      <c r="O25" s="111">
        <f t="shared" si="11"/>
        <v>0</v>
      </c>
      <c r="P25" s="100"/>
      <c r="Q25" s="111">
        <f t="shared" si="12"/>
        <v>0</v>
      </c>
      <c r="R25" s="100"/>
      <c r="S25" s="111">
        <v>0</v>
      </c>
    </row>
    <row r="26" spans="1:21" ht="25.5">
      <c r="A26" s="17" t="s">
        <v>31</v>
      </c>
      <c r="B26" s="12" t="s">
        <v>32</v>
      </c>
      <c r="C26" s="110">
        <v>18000000</v>
      </c>
      <c r="D26" s="86"/>
      <c r="E26" s="110">
        <f t="shared" si="0"/>
        <v>18000000</v>
      </c>
      <c r="F26" s="86"/>
      <c r="G26" s="110">
        <f t="shared" si="1"/>
        <v>18000000</v>
      </c>
      <c r="H26" s="86"/>
      <c r="I26" s="110">
        <f t="shared" si="2"/>
        <v>18000000</v>
      </c>
      <c r="J26" s="86"/>
      <c r="K26" s="111">
        <f t="shared" si="3"/>
        <v>18000000</v>
      </c>
      <c r="L26" s="100"/>
      <c r="M26" s="111">
        <f t="shared" si="4"/>
        <v>18000000</v>
      </c>
      <c r="N26" s="100"/>
      <c r="O26" s="111">
        <f t="shared" si="11"/>
        <v>18000000</v>
      </c>
      <c r="P26" s="100"/>
      <c r="Q26" s="111">
        <f t="shared" si="12"/>
        <v>18000000</v>
      </c>
      <c r="R26" s="102">
        <f>1052321.71-15335.71</f>
        <v>1036986</v>
      </c>
      <c r="S26" s="111">
        <v>19036986</v>
      </c>
    </row>
    <row r="27" spans="1:21" ht="63.75">
      <c r="A27" s="17" t="s">
        <v>33</v>
      </c>
      <c r="B27" s="12" t="s">
        <v>206</v>
      </c>
      <c r="C27" s="110">
        <v>8500000</v>
      </c>
      <c r="D27" s="86"/>
      <c r="E27" s="110">
        <f t="shared" si="0"/>
        <v>8500000</v>
      </c>
      <c r="F27" s="86"/>
      <c r="G27" s="110">
        <f t="shared" si="1"/>
        <v>8500000</v>
      </c>
      <c r="H27" s="86"/>
      <c r="I27" s="110">
        <f t="shared" si="2"/>
        <v>8500000</v>
      </c>
      <c r="J27" s="86"/>
      <c r="K27" s="111">
        <f t="shared" si="3"/>
        <v>8500000</v>
      </c>
      <c r="L27" s="100"/>
      <c r="M27" s="111">
        <f t="shared" si="4"/>
        <v>8500000</v>
      </c>
      <c r="N27" s="100"/>
      <c r="O27" s="111">
        <f t="shared" si="11"/>
        <v>8500000</v>
      </c>
      <c r="P27" s="100"/>
      <c r="Q27" s="111">
        <f t="shared" si="12"/>
        <v>8500000</v>
      </c>
      <c r="R27" s="102">
        <v>2000000</v>
      </c>
      <c r="S27" s="111">
        <v>10500000</v>
      </c>
    </row>
    <row r="28" spans="1:21">
      <c r="A28" s="17" t="s">
        <v>34</v>
      </c>
      <c r="B28" s="12" t="s">
        <v>35</v>
      </c>
      <c r="C28" s="170">
        <f>C29</f>
        <v>1059700</v>
      </c>
      <c r="D28" s="86"/>
      <c r="E28" s="168">
        <f t="shared" si="0"/>
        <v>1059700</v>
      </c>
      <c r="F28" s="86"/>
      <c r="G28" s="168">
        <f t="shared" si="1"/>
        <v>1059700</v>
      </c>
      <c r="H28" s="86"/>
      <c r="I28" s="168">
        <f t="shared" si="2"/>
        <v>1059700</v>
      </c>
      <c r="J28" s="86"/>
      <c r="K28" s="169">
        <f t="shared" si="3"/>
        <v>1059700</v>
      </c>
      <c r="L28" s="100"/>
      <c r="M28" s="169">
        <f t="shared" si="4"/>
        <v>1059700</v>
      </c>
      <c r="N28" s="100"/>
      <c r="O28" s="169">
        <f t="shared" si="11"/>
        <v>1059700</v>
      </c>
      <c r="P28" s="100"/>
      <c r="Q28" s="169">
        <f t="shared" si="12"/>
        <v>1059700</v>
      </c>
      <c r="R28" s="103">
        <f>R29</f>
        <v>186346.25</v>
      </c>
      <c r="S28" s="169">
        <v>1246046.25</v>
      </c>
    </row>
    <row r="29" spans="1:21">
      <c r="A29" s="17" t="s">
        <v>36</v>
      </c>
      <c r="B29" s="12" t="s">
        <v>37</v>
      </c>
      <c r="C29" s="157">
        <v>1059700</v>
      </c>
      <c r="D29" s="86"/>
      <c r="E29" s="110">
        <f t="shared" si="0"/>
        <v>1059700</v>
      </c>
      <c r="F29" s="86"/>
      <c r="G29" s="110">
        <f t="shared" si="1"/>
        <v>1059700</v>
      </c>
      <c r="H29" s="86"/>
      <c r="I29" s="110">
        <f t="shared" si="2"/>
        <v>1059700</v>
      </c>
      <c r="J29" s="86"/>
      <c r="K29" s="111">
        <f t="shared" si="3"/>
        <v>1059700</v>
      </c>
      <c r="L29" s="100"/>
      <c r="M29" s="111">
        <f t="shared" si="4"/>
        <v>1059700</v>
      </c>
      <c r="N29" s="100"/>
      <c r="O29" s="111">
        <f t="shared" si="11"/>
        <v>1059700</v>
      </c>
      <c r="P29" s="100"/>
      <c r="Q29" s="111">
        <f t="shared" si="12"/>
        <v>1059700</v>
      </c>
      <c r="R29" s="100">
        <f>1246046.25-Q29</f>
        <v>186346.25</v>
      </c>
      <c r="S29" s="111">
        <v>1246046.25</v>
      </c>
    </row>
    <row r="30" spans="1:21" ht="25.5">
      <c r="A30" s="17" t="s">
        <v>38</v>
      </c>
      <c r="B30" s="12" t="s">
        <v>39</v>
      </c>
      <c r="C30" s="170">
        <f>C31</f>
        <v>0</v>
      </c>
      <c r="D30" s="170">
        <f>D31</f>
        <v>2877309</v>
      </c>
      <c r="E30" s="168">
        <f t="shared" si="0"/>
        <v>2877309</v>
      </c>
      <c r="F30" s="170">
        <f>F31</f>
        <v>95297.03</v>
      </c>
      <c r="G30" s="168">
        <f t="shared" si="1"/>
        <v>2972606.03</v>
      </c>
      <c r="H30" s="170">
        <f>H31</f>
        <v>0</v>
      </c>
      <c r="I30" s="168">
        <f t="shared" si="2"/>
        <v>2972606.03</v>
      </c>
      <c r="J30" s="170">
        <f>J31</f>
        <v>23911.99</v>
      </c>
      <c r="K30" s="169">
        <f t="shared" si="3"/>
        <v>2996518.02</v>
      </c>
      <c r="L30" s="180">
        <f>L31</f>
        <v>3167840.01</v>
      </c>
      <c r="M30" s="169">
        <f t="shared" si="4"/>
        <v>6164358.0299999993</v>
      </c>
      <c r="N30" s="180">
        <f>N31</f>
        <v>79499.33</v>
      </c>
      <c r="O30" s="169">
        <f t="shared" si="11"/>
        <v>6243857.3599999994</v>
      </c>
      <c r="P30" s="180">
        <f>P31</f>
        <v>30952.54</v>
      </c>
      <c r="Q30" s="169">
        <f t="shared" si="12"/>
        <v>6274809.8999999994</v>
      </c>
      <c r="R30" s="180">
        <f>R31</f>
        <v>-2075.5100000000002</v>
      </c>
      <c r="S30" s="169">
        <v>6272734.3899999997</v>
      </c>
    </row>
    <row r="31" spans="1:21" ht="37.5" customHeight="1">
      <c r="A31" s="17" t="s">
        <v>195</v>
      </c>
      <c r="B31" s="12" t="s">
        <v>40</v>
      </c>
      <c r="C31" s="171">
        <v>0</v>
      </c>
      <c r="D31" s="95">
        <v>2877309</v>
      </c>
      <c r="E31" s="171">
        <f t="shared" si="0"/>
        <v>2877309</v>
      </c>
      <c r="F31" s="95">
        <v>95297.03</v>
      </c>
      <c r="G31" s="171">
        <f t="shared" si="1"/>
        <v>2972606.03</v>
      </c>
      <c r="H31" s="95"/>
      <c r="I31" s="171">
        <f t="shared" si="2"/>
        <v>2972606.03</v>
      </c>
      <c r="J31" s="95">
        <v>23911.99</v>
      </c>
      <c r="K31" s="172">
        <f t="shared" si="3"/>
        <v>2996518.02</v>
      </c>
      <c r="L31" s="136">
        <v>3167840.01</v>
      </c>
      <c r="M31" s="172">
        <f t="shared" si="4"/>
        <v>6164358.0299999993</v>
      </c>
      <c r="N31" s="102">
        <f>8609.48+1947.02+13610.23+32715.52+15244.83+7372.25</f>
        <v>79499.33</v>
      </c>
      <c r="O31" s="172">
        <f t="shared" si="11"/>
        <v>6243857.3599999994</v>
      </c>
      <c r="P31" s="102">
        <f>20209.31+10743.23</f>
        <v>30952.54</v>
      </c>
      <c r="Q31" s="172">
        <f t="shared" si="12"/>
        <v>6274809.8999999994</v>
      </c>
      <c r="R31" s="102">
        <f>-2075.51</f>
        <v>-2075.5100000000002</v>
      </c>
      <c r="S31" s="172">
        <v>6272734.3899999997</v>
      </c>
    </row>
    <row r="32" spans="1:21" ht="25.5">
      <c r="A32" s="17" t="s">
        <v>41</v>
      </c>
      <c r="B32" s="12" t="s">
        <v>42</v>
      </c>
      <c r="C32" s="170">
        <f>C33+C34+C35</f>
        <v>500000</v>
      </c>
      <c r="D32" s="86"/>
      <c r="E32" s="168">
        <f t="shared" si="0"/>
        <v>500000</v>
      </c>
      <c r="F32" s="86"/>
      <c r="G32" s="168">
        <f t="shared" si="1"/>
        <v>500000</v>
      </c>
      <c r="H32" s="86"/>
      <c r="I32" s="168">
        <f t="shared" si="2"/>
        <v>500000</v>
      </c>
      <c r="J32" s="86"/>
      <c r="K32" s="169">
        <f>SUM(I32:J32)</f>
        <v>500000</v>
      </c>
      <c r="L32" s="102">
        <f>L34+L35</f>
        <v>2288585.7599999998</v>
      </c>
      <c r="M32" s="169">
        <f>SUM(K32:L32)</f>
        <v>2788585.76</v>
      </c>
      <c r="N32" s="102">
        <f>N34+N35</f>
        <v>0</v>
      </c>
      <c r="O32" s="169">
        <f>SUM(M32:N32)</f>
        <v>2788585.76</v>
      </c>
      <c r="P32" s="102">
        <f>P34+P35</f>
        <v>4000000</v>
      </c>
      <c r="Q32" s="169">
        <f>SUM(O32:P32)</f>
        <v>6788585.7599999998</v>
      </c>
      <c r="R32" s="111">
        <f>R34+R35</f>
        <v>-3758876.83</v>
      </c>
      <c r="S32" s="169">
        <v>3029708.9299999997</v>
      </c>
    </row>
    <row r="33" spans="1:19" s="23" customFormat="1" ht="12.75" hidden="1" customHeight="1">
      <c r="A33" s="17" t="s">
        <v>43</v>
      </c>
      <c r="B33" s="12" t="s">
        <v>44</v>
      </c>
      <c r="C33" s="181">
        <v>0</v>
      </c>
      <c r="D33" s="88"/>
      <c r="E33" s="182">
        <f t="shared" si="0"/>
        <v>0</v>
      </c>
      <c r="F33" s="88"/>
      <c r="G33" s="182">
        <f t="shared" si="1"/>
        <v>0</v>
      </c>
      <c r="H33" s="88"/>
      <c r="I33" s="182">
        <f t="shared" si="2"/>
        <v>0</v>
      </c>
      <c r="J33" s="88"/>
      <c r="K33" s="103">
        <f t="shared" si="3"/>
        <v>0</v>
      </c>
      <c r="L33" s="137"/>
      <c r="M33" s="103">
        <f t="shared" si="4"/>
        <v>0</v>
      </c>
      <c r="N33" s="137"/>
      <c r="O33" s="103">
        <f t="shared" ref="O33:O50" si="13">SUM(M33:N33)</f>
        <v>0</v>
      </c>
      <c r="P33" s="137"/>
      <c r="Q33" s="103">
        <f t="shared" ref="Q33:Q50" si="14">SUM(O33:P33)</f>
        <v>0</v>
      </c>
      <c r="R33" s="137"/>
      <c r="S33" s="103">
        <v>0</v>
      </c>
    </row>
    <row r="34" spans="1:19" ht="25.5">
      <c r="A34" s="17" t="s">
        <v>45</v>
      </c>
      <c r="B34" s="12" t="s">
        <v>46</v>
      </c>
      <c r="C34" s="110">
        <v>500000</v>
      </c>
      <c r="D34" s="86"/>
      <c r="E34" s="110">
        <f t="shared" si="0"/>
        <v>500000</v>
      </c>
      <c r="F34" s="86"/>
      <c r="G34" s="110">
        <f t="shared" si="1"/>
        <v>500000</v>
      </c>
      <c r="H34" s="86"/>
      <c r="I34" s="110">
        <f t="shared" si="2"/>
        <v>500000</v>
      </c>
      <c r="J34" s="86"/>
      <c r="K34" s="111">
        <f t="shared" si="3"/>
        <v>500000</v>
      </c>
      <c r="L34" s="102">
        <v>25789.86</v>
      </c>
      <c r="M34" s="111">
        <f t="shared" si="4"/>
        <v>525789.86</v>
      </c>
      <c r="N34" s="102"/>
      <c r="O34" s="111">
        <f t="shared" si="13"/>
        <v>525789.86</v>
      </c>
      <c r="P34" s="102">
        <v>4000000</v>
      </c>
      <c r="Q34" s="111">
        <f t="shared" si="14"/>
        <v>4525789.8600000003</v>
      </c>
      <c r="R34" s="102">
        <f>-4000000+119603+81254</f>
        <v>-3799143</v>
      </c>
      <c r="S34" s="111">
        <v>726646.86000000034</v>
      </c>
    </row>
    <row r="35" spans="1:19" ht="38.25" customHeight="1">
      <c r="A35" s="17" t="s">
        <v>47</v>
      </c>
      <c r="B35" s="12" t="s">
        <v>48</v>
      </c>
      <c r="C35" s="183">
        <v>0</v>
      </c>
      <c r="D35" s="86"/>
      <c r="E35" s="183">
        <f t="shared" si="0"/>
        <v>0</v>
      </c>
      <c r="F35" s="86"/>
      <c r="G35" s="183">
        <f t="shared" si="1"/>
        <v>0</v>
      </c>
      <c r="H35" s="86"/>
      <c r="I35" s="183">
        <f t="shared" si="2"/>
        <v>0</v>
      </c>
      <c r="J35" s="86"/>
      <c r="K35" s="111">
        <f t="shared" si="3"/>
        <v>0</v>
      </c>
      <c r="L35" s="102">
        <v>2262795.9</v>
      </c>
      <c r="M35" s="111">
        <f t="shared" si="4"/>
        <v>2262795.9</v>
      </c>
      <c r="N35" s="102"/>
      <c r="O35" s="111">
        <f t="shared" si="13"/>
        <v>2262795.9</v>
      </c>
      <c r="P35" s="102"/>
      <c r="Q35" s="111">
        <f t="shared" si="14"/>
        <v>2262795.9</v>
      </c>
      <c r="R35" s="102">
        <f>2303062.07-Q35</f>
        <v>40266.169999999925</v>
      </c>
      <c r="S35" s="111">
        <v>2303062.0699999998</v>
      </c>
    </row>
    <row r="36" spans="1:19" ht="12.75" customHeight="1">
      <c r="A36" s="17" t="s">
        <v>49</v>
      </c>
      <c r="B36" s="12" t="s">
        <v>50</v>
      </c>
      <c r="C36" s="170">
        <f>C37</f>
        <v>3000</v>
      </c>
      <c r="D36" s="86"/>
      <c r="E36" s="168">
        <f t="shared" si="0"/>
        <v>3000</v>
      </c>
      <c r="F36" s="86"/>
      <c r="G36" s="168">
        <f t="shared" si="1"/>
        <v>3000</v>
      </c>
      <c r="H36" s="86"/>
      <c r="I36" s="168">
        <f t="shared" si="2"/>
        <v>3000</v>
      </c>
      <c r="J36" s="86"/>
      <c r="K36" s="169">
        <f t="shared" si="3"/>
        <v>3000</v>
      </c>
      <c r="L36" s="100">
        <f>L37</f>
        <v>1900</v>
      </c>
      <c r="M36" s="169">
        <f t="shared" si="4"/>
        <v>4900</v>
      </c>
      <c r="N36" s="100">
        <f>N37</f>
        <v>0</v>
      </c>
      <c r="O36" s="169">
        <f t="shared" si="13"/>
        <v>4900</v>
      </c>
      <c r="P36" s="100">
        <f>P37</f>
        <v>0</v>
      </c>
      <c r="Q36" s="169">
        <f t="shared" si="14"/>
        <v>4900</v>
      </c>
      <c r="R36" s="103">
        <f>R37</f>
        <v>400</v>
      </c>
      <c r="S36" s="169">
        <v>5300</v>
      </c>
    </row>
    <row r="37" spans="1:19" ht="25.5" customHeight="1">
      <c r="A37" s="17" t="s">
        <v>51</v>
      </c>
      <c r="B37" s="12" t="s">
        <v>52</v>
      </c>
      <c r="C37" s="110">
        <v>3000</v>
      </c>
      <c r="D37" s="86"/>
      <c r="E37" s="110">
        <f t="shared" si="0"/>
        <v>3000</v>
      </c>
      <c r="F37" s="86"/>
      <c r="G37" s="110">
        <f t="shared" si="1"/>
        <v>3000</v>
      </c>
      <c r="H37" s="86"/>
      <c r="I37" s="110">
        <f t="shared" si="2"/>
        <v>3000</v>
      </c>
      <c r="J37" s="86"/>
      <c r="K37" s="111">
        <f t="shared" si="3"/>
        <v>3000</v>
      </c>
      <c r="L37" s="102">
        <v>1900</v>
      </c>
      <c r="M37" s="111">
        <f t="shared" si="4"/>
        <v>4900</v>
      </c>
      <c r="N37" s="102"/>
      <c r="O37" s="111">
        <f t="shared" si="13"/>
        <v>4900</v>
      </c>
      <c r="P37" s="102"/>
      <c r="Q37" s="111">
        <f t="shared" si="14"/>
        <v>4900</v>
      </c>
      <c r="R37" s="102">
        <v>400</v>
      </c>
      <c r="S37" s="111">
        <v>5300</v>
      </c>
    </row>
    <row r="38" spans="1:19">
      <c r="A38" s="17" t="s">
        <v>53</v>
      </c>
      <c r="B38" s="12" t="s">
        <v>54</v>
      </c>
      <c r="C38" s="168">
        <f>C39+C40+C41+C42+C43+C44+C45+C46+C47</f>
        <v>3900000</v>
      </c>
      <c r="D38" s="86"/>
      <c r="E38" s="168">
        <f t="shared" si="0"/>
        <v>3900000</v>
      </c>
      <c r="F38" s="86"/>
      <c r="G38" s="168">
        <f t="shared" si="1"/>
        <v>3900000</v>
      </c>
      <c r="H38" s="86"/>
      <c r="I38" s="168">
        <f t="shared" si="2"/>
        <v>3900000</v>
      </c>
      <c r="J38" s="86"/>
      <c r="K38" s="169">
        <f t="shared" si="3"/>
        <v>3900000</v>
      </c>
      <c r="L38" s="100">
        <f>L39+L40+L41+L42+L43+L44+L45+L46+L47</f>
        <v>-2100000</v>
      </c>
      <c r="M38" s="169">
        <f t="shared" si="4"/>
        <v>1800000</v>
      </c>
      <c r="N38" s="100">
        <f>N39+N40+N41+N42+N43+N44+N45+N46+N47</f>
        <v>0</v>
      </c>
      <c r="O38" s="169">
        <f t="shared" si="13"/>
        <v>1800000</v>
      </c>
      <c r="P38" s="100">
        <f>P39+P40+P41+P42+P43+P44+P45+P46+P47</f>
        <v>0</v>
      </c>
      <c r="Q38" s="169">
        <f t="shared" si="14"/>
        <v>1800000</v>
      </c>
      <c r="R38" s="103">
        <f>R39+R40+R41+R42+R43+R44+R45+R46+R47</f>
        <v>-100000</v>
      </c>
      <c r="S38" s="169">
        <v>1700000</v>
      </c>
    </row>
    <row r="39" spans="1:19" ht="38.25">
      <c r="A39" s="17" t="s">
        <v>55</v>
      </c>
      <c r="B39" s="12" t="s">
        <v>56</v>
      </c>
      <c r="C39" s="26">
        <v>200000</v>
      </c>
      <c r="D39" s="86"/>
      <c r="E39" s="81">
        <f t="shared" si="0"/>
        <v>200000</v>
      </c>
      <c r="F39" s="86"/>
      <c r="G39" s="81">
        <f t="shared" si="1"/>
        <v>200000</v>
      </c>
      <c r="H39" s="86"/>
      <c r="I39" s="81">
        <f t="shared" si="2"/>
        <v>200000</v>
      </c>
      <c r="J39" s="86"/>
      <c r="K39" s="121">
        <f t="shared" si="3"/>
        <v>200000</v>
      </c>
      <c r="L39" s="100"/>
      <c r="M39" s="121">
        <f t="shared" si="4"/>
        <v>200000</v>
      </c>
      <c r="N39" s="100"/>
      <c r="O39" s="121">
        <f t="shared" si="13"/>
        <v>200000</v>
      </c>
      <c r="P39" s="100"/>
      <c r="Q39" s="121">
        <f t="shared" si="14"/>
        <v>200000</v>
      </c>
      <c r="R39" s="102">
        <f>-195500+45500</f>
        <v>-150000</v>
      </c>
      <c r="S39" s="121">
        <v>50000</v>
      </c>
    </row>
    <row r="40" spans="1:19" ht="25.5">
      <c r="A40" s="17" t="s">
        <v>57</v>
      </c>
      <c r="B40" s="12" t="s">
        <v>58</v>
      </c>
      <c r="C40" s="26">
        <v>200000</v>
      </c>
      <c r="D40" s="86"/>
      <c r="E40" s="81">
        <f t="shared" si="0"/>
        <v>200000</v>
      </c>
      <c r="F40" s="86"/>
      <c r="G40" s="81">
        <f t="shared" si="1"/>
        <v>200000</v>
      </c>
      <c r="H40" s="86"/>
      <c r="I40" s="81">
        <f t="shared" si="2"/>
        <v>200000</v>
      </c>
      <c r="J40" s="86"/>
      <c r="K40" s="121">
        <f t="shared" si="3"/>
        <v>200000</v>
      </c>
      <c r="L40" s="100"/>
      <c r="M40" s="121">
        <f t="shared" si="4"/>
        <v>200000</v>
      </c>
      <c r="N40" s="100"/>
      <c r="O40" s="121">
        <f t="shared" si="13"/>
        <v>200000</v>
      </c>
      <c r="P40" s="100"/>
      <c r="Q40" s="121">
        <f t="shared" si="14"/>
        <v>200000</v>
      </c>
      <c r="R40" s="102">
        <f>-95000+50000</f>
        <v>-45000</v>
      </c>
      <c r="S40" s="121">
        <v>155000</v>
      </c>
    </row>
    <row r="41" spans="1:19" ht="25.5">
      <c r="A41" s="17" t="s">
        <v>59</v>
      </c>
      <c r="B41" s="12" t="s">
        <v>60</v>
      </c>
      <c r="C41" s="26">
        <v>960000</v>
      </c>
      <c r="D41" s="86"/>
      <c r="E41" s="81">
        <f t="shared" si="0"/>
        <v>960000</v>
      </c>
      <c r="F41" s="86"/>
      <c r="G41" s="81">
        <f t="shared" si="1"/>
        <v>960000</v>
      </c>
      <c r="H41" s="86"/>
      <c r="I41" s="81">
        <f t="shared" si="2"/>
        <v>960000</v>
      </c>
      <c r="J41" s="86"/>
      <c r="K41" s="121">
        <f t="shared" si="3"/>
        <v>960000</v>
      </c>
      <c r="L41" s="100"/>
      <c r="M41" s="121">
        <f t="shared" si="4"/>
        <v>960000</v>
      </c>
      <c r="N41" s="100"/>
      <c r="O41" s="121">
        <f t="shared" si="13"/>
        <v>960000</v>
      </c>
      <c r="P41" s="100"/>
      <c r="Q41" s="121">
        <f t="shared" si="14"/>
        <v>960000</v>
      </c>
      <c r="R41" s="100"/>
      <c r="S41" s="121">
        <v>960000</v>
      </c>
    </row>
    <row r="42" spans="1:19" ht="43.5" customHeight="1">
      <c r="A42" s="17" t="s">
        <v>61</v>
      </c>
      <c r="B42" s="12" t="s">
        <v>62</v>
      </c>
      <c r="C42" s="26">
        <v>60000</v>
      </c>
      <c r="D42" s="86"/>
      <c r="E42" s="81">
        <f t="shared" si="0"/>
        <v>60000</v>
      </c>
      <c r="F42" s="86"/>
      <c r="G42" s="81">
        <f t="shared" si="1"/>
        <v>60000</v>
      </c>
      <c r="H42" s="86"/>
      <c r="I42" s="81">
        <f t="shared" si="2"/>
        <v>60000</v>
      </c>
      <c r="J42" s="86"/>
      <c r="K42" s="121">
        <f t="shared" si="3"/>
        <v>60000</v>
      </c>
      <c r="L42" s="100"/>
      <c r="M42" s="121">
        <f t="shared" si="4"/>
        <v>60000</v>
      </c>
      <c r="N42" s="100"/>
      <c r="O42" s="121">
        <f t="shared" si="13"/>
        <v>60000</v>
      </c>
      <c r="P42" s="100"/>
      <c r="Q42" s="121">
        <f t="shared" si="14"/>
        <v>60000</v>
      </c>
      <c r="R42" s="102">
        <v>-50000</v>
      </c>
      <c r="S42" s="121">
        <v>10000</v>
      </c>
    </row>
    <row r="43" spans="1:19" ht="25.5">
      <c r="A43" s="17" t="s">
        <v>63</v>
      </c>
      <c r="B43" s="12" t="s">
        <v>64</v>
      </c>
      <c r="C43" s="26">
        <v>2100000</v>
      </c>
      <c r="D43" s="86"/>
      <c r="E43" s="81">
        <f t="shared" si="0"/>
        <v>2100000</v>
      </c>
      <c r="F43" s="86"/>
      <c r="G43" s="81">
        <f t="shared" si="1"/>
        <v>2100000</v>
      </c>
      <c r="H43" s="86"/>
      <c r="I43" s="81">
        <f t="shared" si="2"/>
        <v>2100000</v>
      </c>
      <c r="J43" s="86"/>
      <c r="K43" s="121">
        <f t="shared" si="3"/>
        <v>2100000</v>
      </c>
      <c r="L43" s="102">
        <v>-2100000</v>
      </c>
      <c r="M43" s="121">
        <f t="shared" si="4"/>
        <v>0</v>
      </c>
      <c r="N43" s="102"/>
      <c r="O43" s="121">
        <f t="shared" si="13"/>
        <v>0</v>
      </c>
      <c r="P43" s="102"/>
      <c r="Q43" s="121">
        <f t="shared" si="14"/>
        <v>0</v>
      </c>
      <c r="R43" s="102"/>
      <c r="S43" s="121">
        <v>0</v>
      </c>
    </row>
    <row r="44" spans="1:19" ht="38.25">
      <c r="A44" s="17" t="s">
        <v>125</v>
      </c>
      <c r="B44" s="12" t="s">
        <v>126</v>
      </c>
      <c r="C44" s="26">
        <v>70000</v>
      </c>
      <c r="D44" s="86"/>
      <c r="E44" s="81">
        <f t="shared" si="0"/>
        <v>70000</v>
      </c>
      <c r="F44" s="86"/>
      <c r="G44" s="81">
        <f t="shared" si="1"/>
        <v>70000</v>
      </c>
      <c r="H44" s="86"/>
      <c r="I44" s="81">
        <f t="shared" si="2"/>
        <v>70000</v>
      </c>
      <c r="J44" s="86"/>
      <c r="K44" s="121">
        <f t="shared" si="3"/>
        <v>70000</v>
      </c>
      <c r="L44" s="100"/>
      <c r="M44" s="121">
        <f t="shared" si="4"/>
        <v>70000</v>
      </c>
      <c r="N44" s="100"/>
      <c r="O44" s="121">
        <f t="shared" si="13"/>
        <v>70000</v>
      </c>
      <c r="P44" s="100"/>
      <c r="Q44" s="121">
        <f t="shared" si="14"/>
        <v>70000</v>
      </c>
      <c r="R44" s="102">
        <v>290000</v>
      </c>
      <c r="S44" s="121">
        <v>360000</v>
      </c>
    </row>
    <row r="45" spans="1:19" ht="51">
      <c r="A45" s="17" t="s">
        <v>65</v>
      </c>
      <c r="B45" s="12" t="s">
        <v>66</v>
      </c>
      <c r="C45" s="26">
        <v>60000</v>
      </c>
      <c r="D45" s="86"/>
      <c r="E45" s="81">
        <f t="shared" si="0"/>
        <v>60000</v>
      </c>
      <c r="F45" s="86"/>
      <c r="G45" s="81">
        <f t="shared" si="1"/>
        <v>60000</v>
      </c>
      <c r="H45" s="86"/>
      <c r="I45" s="81">
        <f t="shared" si="2"/>
        <v>60000</v>
      </c>
      <c r="J45" s="86"/>
      <c r="K45" s="121">
        <f t="shared" si="3"/>
        <v>60000</v>
      </c>
      <c r="L45" s="100"/>
      <c r="M45" s="121">
        <f t="shared" si="4"/>
        <v>60000</v>
      </c>
      <c r="N45" s="100"/>
      <c r="O45" s="121">
        <f t="shared" si="13"/>
        <v>60000</v>
      </c>
      <c r="P45" s="100"/>
      <c r="Q45" s="121">
        <f t="shared" si="14"/>
        <v>60000</v>
      </c>
      <c r="R45" s="102">
        <v>-60000</v>
      </c>
      <c r="S45" s="121">
        <v>0</v>
      </c>
    </row>
    <row r="46" spans="1:19" ht="25.5">
      <c r="A46" s="17" t="s">
        <v>67</v>
      </c>
      <c r="B46" s="12" t="s">
        <v>68</v>
      </c>
      <c r="C46" s="26">
        <v>130000</v>
      </c>
      <c r="D46" s="86"/>
      <c r="E46" s="81">
        <f t="shared" si="0"/>
        <v>130000</v>
      </c>
      <c r="F46" s="86"/>
      <c r="G46" s="81">
        <f t="shared" si="1"/>
        <v>130000</v>
      </c>
      <c r="H46" s="86"/>
      <c r="I46" s="81">
        <f t="shared" si="2"/>
        <v>130000</v>
      </c>
      <c r="J46" s="86"/>
      <c r="K46" s="121">
        <f t="shared" si="3"/>
        <v>130000</v>
      </c>
      <c r="L46" s="100"/>
      <c r="M46" s="121">
        <f t="shared" si="4"/>
        <v>130000</v>
      </c>
      <c r="N46" s="100"/>
      <c r="O46" s="121">
        <f t="shared" si="13"/>
        <v>130000</v>
      </c>
      <c r="P46" s="100"/>
      <c r="Q46" s="121">
        <f t="shared" si="14"/>
        <v>130000</v>
      </c>
      <c r="R46" s="102">
        <v>-100000</v>
      </c>
      <c r="S46" s="121">
        <v>30000</v>
      </c>
    </row>
    <row r="47" spans="1:19" ht="38.25">
      <c r="A47" s="17" t="s">
        <v>69</v>
      </c>
      <c r="B47" s="12" t="s">
        <v>70</v>
      </c>
      <c r="C47" s="26">
        <v>120000</v>
      </c>
      <c r="D47" s="86"/>
      <c r="E47" s="81">
        <f t="shared" si="0"/>
        <v>120000</v>
      </c>
      <c r="F47" s="86"/>
      <c r="G47" s="81">
        <f t="shared" si="1"/>
        <v>120000</v>
      </c>
      <c r="H47" s="86"/>
      <c r="I47" s="81">
        <f t="shared" si="2"/>
        <v>120000</v>
      </c>
      <c r="J47" s="86"/>
      <c r="K47" s="121">
        <f t="shared" si="3"/>
        <v>120000</v>
      </c>
      <c r="L47" s="100"/>
      <c r="M47" s="121">
        <f t="shared" si="4"/>
        <v>120000</v>
      </c>
      <c r="N47" s="100"/>
      <c r="O47" s="121">
        <f t="shared" si="13"/>
        <v>120000</v>
      </c>
      <c r="P47" s="100"/>
      <c r="Q47" s="121">
        <f t="shared" si="14"/>
        <v>120000</v>
      </c>
      <c r="R47" s="102">
        <v>15000</v>
      </c>
      <c r="S47" s="121">
        <v>135000</v>
      </c>
    </row>
    <row r="48" spans="1:19">
      <c r="A48" s="17" t="s">
        <v>71</v>
      </c>
      <c r="B48" s="12" t="s">
        <v>72</v>
      </c>
      <c r="C48" s="170">
        <f>C49+C50</f>
        <v>0</v>
      </c>
      <c r="D48" s="86"/>
      <c r="E48" s="168">
        <f t="shared" si="0"/>
        <v>0</v>
      </c>
      <c r="F48" s="86"/>
      <c r="G48" s="168">
        <f t="shared" si="1"/>
        <v>0</v>
      </c>
      <c r="H48" s="86"/>
      <c r="I48" s="168">
        <f t="shared" si="2"/>
        <v>0</v>
      </c>
      <c r="J48" s="86"/>
      <c r="K48" s="169">
        <f t="shared" si="3"/>
        <v>0</v>
      </c>
      <c r="L48" s="100"/>
      <c r="M48" s="169">
        <f t="shared" si="4"/>
        <v>0</v>
      </c>
      <c r="N48" s="100"/>
      <c r="O48" s="169">
        <f t="shared" si="13"/>
        <v>0</v>
      </c>
      <c r="P48" s="100"/>
      <c r="Q48" s="169">
        <f t="shared" si="14"/>
        <v>0</v>
      </c>
      <c r="R48" s="100"/>
      <c r="S48" s="169">
        <v>0</v>
      </c>
    </row>
    <row r="49" spans="1:19">
      <c r="A49" s="17" t="s">
        <v>73</v>
      </c>
      <c r="B49" s="12" t="s">
        <v>74</v>
      </c>
      <c r="C49" s="110">
        <v>0</v>
      </c>
      <c r="D49" s="86"/>
      <c r="E49" s="110">
        <f t="shared" si="0"/>
        <v>0</v>
      </c>
      <c r="F49" s="86"/>
      <c r="G49" s="110">
        <f t="shared" si="1"/>
        <v>0</v>
      </c>
      <c r="H49" s="86"/>
      <c r="I49" s="110">
        <f t="shared" si="2"/>
        <v>0</v>
      </c>
      <c r="J49" s="86"/>
      <c r="K49" s="111">
        <f t="shared" si="3"/>
        <v>0</v>
      </c>
      <c r="L49" s="100"/>
      <c r="M49" s="111">
        <f t="shared" si="4"/>
        <v>0</v>
      </c>
      <c r="N49" s="100"/>
      <c r="O49" s="111">
        <f t="shared" si="13"/>
        <v>0</v>
      </c>
      <c r="P49" s="100"/>
      <c r="Q49" s="111">
        <f t="shared" si="14"/>
        <v>0</v>
      </c>
      <c r="R49" s="100"/>
      <c r="S49" s="111">
        <v>0</v>
      </c>
    </row>
    <row r="50" spans="1:19">
      <c r="A50" s="17" t="s">
        <v>75</v>
      </c>
      <c r="B50" s="12" t="s">
        <v>76</v>
      </c>
      <c r="C50" s="110">
        <v>0</v>
      </c>
      <c r="D50" s="86"/>
      <c r="E50" s="110">
        <f t="shared" si="0"/>
        <v>0</v>
      </c>
      <c r="F50" s="86"/>
      <c r="G50" s="110">
        <f t="shared" si="1"/>
        <v>0</v>
      </c>
      <c r="H50" s="86"/>
      <c r="I50" s="110">
        <f t="shared" si="2"/>
        <v>0</v>
      </c>
      <c r="J50" s="86"/>
      <c r="K50" s="111">
        <f t="shared" si="3"/>
        <v>0</v>
      </c>
      <c r="L50" s="100"/>
      <c r="M50" s="111">
        <f t="shared" si="4"/>
        <v>0</v>
      </c>
      <c r="N50" s="100"/>
      <c r="O50" s="111">
        <f t="shared" si="13"/>
        <v>0</v>
      </c>
      <c r="P50" s="100"/>
      <c r="Q50" s="111">
        <f t="shared" si="14"/>
        <v>0</v>
      </c>
      <c r="R50" s="100"/>
      <c r="S50" s="111">
        <v>0</v>
      </c>
    </row>
    <row r="51" spans="1:19">
      <c r="A51" s="17" t="s">
        <v>77</v>
      </c>
      <c r="B51" s="12" t="s">
        <v>78</v>
      </c>
      <c r="C51" s="170">
        <f>C52+C62+C79+C89+C107+C122+C155+C157</f>
        <v>570803900</v>
      </c>
      <c r="D51" s="170">
        <f>D52+D62+D79+D89+D107+D122+D155+D157</f>
        <v>45422239</v>
      </c>
      <c r="E51" s="168">
        <f>SUM(C51:D51)</f>
        <v>616226139</v>
      </c>
      <c r="F51" s="170">
        <f>F52+F62+F79+F89+F107+F122+F155+F157</f>
        <v>24339041.969999999</v>
      </c>
      <c r="G51" s="168">
        <f>SUM(E51:F51)</f>
        <v>640565180.97000003</v>
      </c>
      <c r="H51" s="170">
        <f>H52+H62+H79+H89+H107+H122+H155+H157</f>
        <v>73401000</v>
      </c>
      <c r="I51" s="168">
        <f>SUM(G51:H51)</f>
        <v>713966180.97000003</v>
      </c>
      <c r="J51" s="170">
        <f>J52+J62+J79+J89+J107+J122+J155+J157</f>
        <v>36062988.009999998</v>
      </c>
      <c r="K51" s="169">
        <f>SUM(I51:J51)</f>
        <v>750029168.98000002</v>
      </c>
      <c r="L51" s="180">
        <f>L52+L62+L79+L89+L107+L122+L155+L157</f>
        <v>102931070</v>
      </c>
      <c r="M51" s="169">
        <f>SUM(K51:L51)</f>
        <v>852960238.98000002</v>
      </c>
      <c r="N51" s="180">
        <f>N52+N62+N79+N89+N107+N122+N155+N157</f>
        <v>35888734.670000002</v>
      </c>
      <c r="O51" s="169">
        <f>SUM(M51:N51)</f>
        <v>888848973.64999998</v>
      </c>
      <c r="P51" s="180">
        <f>P52+P62+P79+P89+P107+P122+P155+P157</f>
        <v>78966947.459999993</v>
      </c>
      <c r="Q51" s="169">
        <f>SUM(O51:P51)</f>
        <v>967815921.11000001</v>
      </c>
      <c r="R51" s="180">
        <f>R52+R62+R79+R89+R107+R122+R155+R157</f>
        <v>13611228</v>
      </c>
      <c r="S51" s="169">
        <v>981427149.11000001</v>
      </c>
    </row>
    <row r="52" spans="1:19">
      <c r="A52" s="17"/>
      <c r="B52" s="12" t="s">
        <v>79</v>
      </c>
      <c r="C52" s="168">
        <f>C54+C55+C56+C57</f>
        <v>200800600</v>
      </c>
      <c r="D52" s="86"/>
      <c r="E52" s="168">
        <f t="shared" si="0"/>
        <v>200800600</v>
      </c>
      <c r="F52" s="100">
        <f>F54+F55+F56+F57</f>
        <v>12000000</v>
      </c>
      <c r="G52" s="168">
        <f>SUM(E52:F52)</f>
        <v>212800600</v>
      </c>
      <c r="H52" s="100">
        <f>H54+H55+H56+H57</f>
        <v>73401000</v>
      </c>
      <c r="I52" s="168">
        <f>SUM(G52:H52)</f>
        <v>286201600</v>
      </c>
      <c r="J52" s="100">
        <f>J54+J55+J56+J57</f>
        <v>14032800</v>
      </c>
      <c r="K52" s="169">
        <f>SUM(I52:J52)</f>
        <v>300234400</v>
      </c>
      <c r="L52" s="100">
        <f>L54+L55+L56+L57</f>
        <v>53045300</v>
      </c>
      <c r="M52" s="169">
        <f>SUM(K52:L52)</f>
        <v>353279700</v>
      </c>
      <c r="N52" s="100">
        <f>N54+N55+N56+N57</f>
        <v>0</v>
      </c>
      <c r="O52" s="169">
        <f>SUM(M52:N52)</f>
        <v>353279700</v>
      </c>
      <c r="P52" s="100">
        <f>P54+P55+P56+P57</f>
        <v>70250200</v>
      </c>
      <c r="Q52" s="169">
        <f>SUM(O52:P52)</f>
        <v>423529900</v>
      </c>
      <c r="R52" s="100">
        <f>R54+R55+R56+R57</f>
        <v>0</v>
      </c>
      <c r="S52" s="169">
        <v>423529900</v>
      </c>
    </row>
    <row r="53" spans="1:19">
      <c r="A53" s="17" t="s">
        <v>80</v>
      </c>
      <c r="B53" s="64" t="s">
        <v>154</v>
      </c>
      <c r="C53" s="168">
        <f>C54+C55</f>
        <v>110000100</v>
      </c>
      <c r="D53" s="86"/>
      <c r="E53" s="168">
        <f>SUM(C53:D53)</f>
        <v>110000100</v>
      </c>
      <c r="F53" s="100">
        <f>F54+F55</f>
        <v>0</v>
      </c>
      <c r="G53" s="168">
        <f t="shared" ref="G53:G60" si="15">SUM(E53:F53)</f>
        <v>110000100</v>
      </c>
      <c r="H53" s="100">
        <f>H54+H55</f>
        <v>0</v>
      </c>
      <c r="I53" s="168">
        <f t="shared" ref="I53:I60" si="16">SUM(G53:H53)</f>
        <v>110000100</v>
      </c>
      <c r="J53" s="100">
        <f>J54+J55</f>
        <v>14032800</v>
      </c>
      <c r="K53" s="169">
        <f t="shared" ref="K53:K60" si="17">SUM(I53:J53)</f>
        <v>124032900</v>
      </c>
      <c r="L53" s="100">
        <f>L54+L55</f>
        <v>0</v>
      </c>
      <c r="M53" s="169">
        <f t="shared" ref="M53:M60" si="18">SUM(K53:L53)</f>
        <v>124032900</v>
      </c>
      <c r="N53" s="100">
        <f>N54+N55</f>
        <v>0</v>
      </c>
      <c r="O53" s="169">
        <f t="shared" ref="O53:O60" si="19">SUM(M53:N53)</f>
        <v>124032900</v>
      </c>
      <c r="P53" s="100">
        <f>P54+P55</f>
        <v>4955200</v>
      </c>
      <c r="Q53" s="169">
        <f t="shared" ref="Q53:Q60" si="20">SUM(O53:P53)</f>
        <v>128988100</v>
      </c>
      <c r="R53" s="100">
        <f>R54+R55</f>
        <v>0</v>
      </c>
      <c r="S53" s="169">
        <v>128988100</v>
      </c>
    </row>
    <row r="54" spans="1:19" ht="25.5">
      <c r="A54" s="158" t="s">
        <v>80</v>
      </c>
      <c r="B54" s="159" t="s">
        <v>226</v>
      </c>
      <c r="C54" s="110">
        <v>87105600</v>
      </c>
      <c r="D54" s="86"/>
      <c r="E54" s="110">
        <f t="shared" si="0"/>
        <v>87105600</v>
      </c>
      <c r="F54" s="100"/>
      <c r="G54" s="110">
        <f t="shared" si="15"/>
        <v>87105600</v>
      </c>
      <c r="H54" s="100"/>
      <c r="I54" s="110">
        <f t="shared" si="16"/>
        <v>87105600</v>
      </c>
      <c r="J54" s="100">
        <v>14032800</v>
      </c>
      <c r="K54" s="111">
        <f t="shared" si="17"/>
        <v>101138400</v>
      </c>
      <c r="L54" s="100"/>
      <c r="M54" s="111">
        <f t="shared" si="18"/>
        <v>101138400</v>
      </c>
      <c r="N54" s="100"/>
      <c r="O54" s="111">
        <f t="shared" si="19"/>
        <v>101138400</v>
      </c>
      <c r="P54" s="102">
        <v>4955200</v>
      </c>
      <c r="Q54" s="111">
        <f t="shared" si="20"/>
        <v>106093600</v>
      </c>
      <c r="R54" s="102"/>
      <c r="S54" s="111">
        <v>106093600</v>
      </c>
    </row>
    <row r="55" spans="1:19">
      <c r="A55" s="158" t="s">
        <v>80</v>
      </c>
      <c r="B55" s="159" t="s">
        <v>227</v>
      </c>
      <c r="C55" s="110">
        <v>22894500</v>
      </c>
      <c r="D55" s="86"/>
      <c r="E55" s="110">
        <f t="shared" si="0"/>
        <v>22894500</v>
      </c>
      <c r="F55" s="100"/>
      <c r="G55" s="110">
        <f t="shared" si="15"/>
        <v>22894500</v>
      </c>
      <c r="H55" s="100"/>
      <c r="I55" s="110">
        <f t="shared" si="16"/>
        <v>22894500</v>
      </c>
      <c r="J55" s="100"/>
      <c r="K55" s="111">
        <f t="shared" si="17"/>
        <v>22894500</v>
      </c>
      <c r="L55" s="100"/>
      <c r="M55" s="111">
        <f t="shared" si="18"/>
        <v>22894500</v>
      </c>
      <c r="N55" s="100"/>
      <c r="O55" s="111">
        <f t="shared" si="19"/>
        <v>22894500</v>
      </c>
      <c r="P55" s="100"/>
      <c r="Q55" s="111">
        <f t="shared" si="20"/>
        <v>22894500</v>
      </c>
      <c r="R55" s="100"/>
      <c r="S55" s="111">
        <v>22894500</v>
      </c>
    </row>
    <row r="56" spans="1:19">
      <c r="A56" s="17" t="s">
        <v>81</v>
      </c>
      <c r="B56" s="64" t="s">
        <v>157</v>
      </c>
      <c r="C56" s="110">
        <v>66821600</v>
      </c>
      <c r="D56" s="86"/>
      <c r="E56" s="110">
        <f t="shared" si="0"/>
        <v>66821600</v>
      </c>
      <c r="F56" s="100">
        <v>12000000</v>
      </c>
      <c r="G56" s="110">
        <f t="shared" si="15"/>
        <v>78821600</v>
      </c>
      <c r="H56" s="100">
        <v>73401000</v>
      </c>
      <c r="I56" s="110">
        <f t="shared" si="16"/>
        <v>152222600</v>
      </c>
      <c r="J56" s="100"/>
      <c r="K56" s="111">
        <f t="shared" si="17"/>
        <v>152222600</v>
      </c>
      <c r="L56" s="100">
        <v>53045300</v>
      </c>
      <c r="M56" s="111">
        <f t="shared" si="18"/>
        <v>205267900</v>
      </c>
      <c r="N56" s="100"/>
      <c r="O56" s="111">
        <f t="shared" si="19"/>
        <v>205267900</v>
      </c>
      <c r="P56" s="100">
        <v>65295000</v>
      </c>
      <c r="Q56" s="111">
        <f t="shared" si="20"/>
        <v>270562900</v>
      </c>
      <c r="R56" s="100"/>
      <c r="S56" s="111">
        <v>270562900</v>
      </c>
    </row>
    <row r="57" spans="1:19" ht="25.5">
      <c r="A57" s="17" t="s">
        <v>127</v>
      </c>
      <c r="B57" s="64" t="s">
        <v>158</v>
      </c>
      <c r="C57" s="110">
        <v>23978900</v>
      </c>
      <c r="D57" s="86"/>
      <c r="E57" s="110">
        <f t="shared" si="0"/>
        <v>23978900</v>
      </c>
      <c r="F57" s="100"/>
      <c r="G57" s="110">
        <f t="shared" si="15"/>
        <v>23978900</v>
      </c>
      <c r="H57" s="100"/>
      <c r="I57" s="110">
        <f t="shared" si="16"/>
        <v>23978900</v>
      </c>
      <c r="J57" s="100"/>
      <c r="K57" s="111">
        <f t="shared" si="17"/>
        <v>23978900</v>
      </c>
      <c r="L57" s="100"/>
      <c r="M57" s="111">
        <f t="shared" si="18"/>
        <v>23978900</v>
      </c>
      <c r="N57" s="100"/>
      <c r="O57" s="111">
        <f t="shared" si="19"/>
        <v>23978900</v>
      </c>
      <c r="P57" s="100"/>
      <c r="Q57" s="111">
        <f t="shared" si="20"/>
        <v>23978900</v>
      </c>
      <c r="R57" s="100"/>
      <c r="S57" s="111">
        <v>23978900</v>
      </c>
    </row>
    <row r="58" spans="1:19" ht="25.5">
      <c r="A58" s="184"/>
      <c r="B58" s="12" t="s">
        <v>82</v>
      </c>
      <c r="C58" s="174">
        <f>C60+C61</f>
        <v>339754200</v>
      </c>
      <c r="D58" s="174">
        <f>D60+D61</f>
        <v>1708300</v>
      </c>
      <c r="E58" s="174">
        <f t="shared" si="0"/>
        <v>341462500</v>
      </c>
      <c r="F58" s="174">
        <f>F60+F61</f>
        <v>1179000</v>
      </c>
      <c r="G58" s="174">
        <f t="shared" si="15"/>
        <v>342641500</v>
      </c>
      <c r="H58" s="174">
        <f>H60+H61</f>
        <v>0</v>
      </c>
      <c r="I58" s="174">
        <f t="shared" si="16"/>
        <v>342641500</v>
      </c>
      <c r="J58" s="174">
        <f>J60+J61</f>
        <v>9423000</v>
      </c>
      <c r="K58" s="102">
        <f>SUM(I58:J58)</f>
        <v>352064500</v>
      </c>
      <c r="L58" s="102">
        <f>L60+L61</f>
        <v>8235500</v>
      </c>
      <c r="M58" s="102">
        <f t="shared" si="18"/>
        <v>360300000</v>
      </c>
      <c r="N58" s="102">
        <f>N60+N61</f>
        <v>2930200</v>
      </c>
      <c r="O58" s="102">
        <f t="shared" si="19"/>
        <v>363230200</v>
      </c>
      <c r="P58" s="102">
        <f>P60+P61</f>
        <v>-780600</v>
      </c>
      <c r="Q58" s="102">
        <f t="shared" si="20"/>
        <v>362449600</v>
      </c>
      <c r="R58" s="102">
        <f>R60+R61</f>
        <v>2917900</v>
      </c>
      <c r="S58" s="102">
        <v>365367500</v>
      </c>
    </row>
    <row r="59" spans="1:19" ht="15">
      <c r="A59" s="156"/>
      <c r="B59" s="167" t="s">
        <v>83</v>
      </c>
      <c r="C59" s="185"/>
      <c r="D59" s="86"/>
      <c r="E59" s="185">
        <f t="shared" si="0"/>
        <v>0</v>
      </c>
      <c r="F59" s="86"/>
      <c r="G59" s="185">
        <f t="shared" si="15"/>
        <v>0</v>
      </c>
      <c r="H59" s="86"/>
      <c r="I59" s="185">
        <f t="shared" si="16"/>
        <v>0</v>
      </c>
      <c r="J59" s="86"/>
      <c r="K59" s="102">
        <f t="shared" si="17"/>
        <v>0</v>
      </c>
      <c r="L59" s="100"/>
      <c r="M59" s="102">
        <f t="shared" si="18"/>
        <v>0</v>
      </c>
      <c r="N59" s="100"/>
      <c r="O59" s="102">
        <f t="shared" si="19"/>
        <v>0</v>
      </c>
      <c r="P59" s="100"/>
      <c r="Q59" s="102">
        <f t="shared" si="20"/>
        <v>0</v>
      </c>
      <c r="R59" s="100"/>
      <c r="S59" s="102">
        <v>0</v>
      </c>
    </row>
    <row r="60" spans="1:19" ht="15">
      <c r="A60" s="156"/>
      <c r="B60" s="167" t="s">
        <v>84</v>
      </c>
      <c r="C60" s="186">
        <f>C63+C80+C90</f>
        <v>333542900</v>
      </c>
      <c r="D60" s="186">
        <f>D63+D80+D90</f>
        <v>329900</v>
      </c>
      <c r="E60" s="186">
        <f t="shared" si="0"/>
        <v>333872800</v>
      </c>
      <c r="F60" s="186">
        <f>F63+F80+F90</f>
        <v>0</v>
      </c>
      <c r="G60" s="186">
        <f t="shared" si="15"/>
        <v>333872800</v>
      </c>
      <c r="H60" s="186">
        <f>H63+H80+H90</f>
        <v>0</v>
      </c>
      <c r="I60" s="186">
        <f t="shared" si="16"/>
        <v>333872800</v>
      </c>
      <c r="J60" s="186">
        <f>J63+J80+J90</f>
        <v>8823100</v>
      </c>
      <c r="K60" s="187">
        <f t="shared" si="17"/>
        <v>342695900</v>
      </c>
      <c r="L60" s="187">
        <f>L63+L80+L90</f>
        <v>8000000</v>
      </c>
      <c r="M60" s="187">
        <f t="shared" si="18"/>
        <v>350695900</v>
      </c>
      <c r="N60" s="187">
        <f>N63+N80+N90</f>
        <v>2930200</v>
      </c>
      <c r="O60" s="187">
        <f t="shared" si="19"/>
        <v>353626100</v>
      </c>
      <c r="P60" s="187">
        <f>P63+P80+P90</f>
        <v>-793900</v>
      </c>
      <c r="Q60" s="187">
        <f t="shared" si="20"/>
        <v>352832200</v>
      </c>
      <c r="R60" s="187">
        <f>R63+R80+R90</f>
        <v>2843700</v>
      </c>
      <c r="S60" s="187">
        <v>355675900</v>
      </c>
    </row>
    <row r="61" spans="1:19" ht="15">
      <c r="A61" s="156"/>
      <c r="B61" s="167" t="s">
        <v>85</v>
      </c>
      <c r="C61" s="186">
        <f>C76+C86+C101</f>
        <v>6211300</v>
      </c>
      <c r="D61" s="186">
        <f>D76+D86+D101</f>
        <v>1378400</v>
      </c>
      <c r="E61" s="186">
        <f>SUM(C61:D61)</f>
        <v>7589700</v>
      </c>
      <c r="F61" s="186">
        <f>F76+F86+F101</f>
        <v>1179000</v>
      </c>
      <c r="G61" s="186">
        <f>SUM(E61:F61)</f>
        <v>8768700</v>
      </c>
      <c r="H61" s="186">
        <f>H76+H86+H101</f>
        <v>0</v>
      </c>
      <c r="I61" s="186">
        <f>SUM(G61:H61)</f>
        <v>8768700</v>
      </c>
      <c r="J61" s="186">
        <f>J76+J86+J101</f>
        <v>599900</v>
      </c>
      <c r="K61" s="187">
        <f>SUM(I61:J61)</f>
        <v>9368600</v>
      </c>
      <c r="L61" s="187">
        <f>L76+L86+L101</f>
        <v>235500</v>
      </c>
      <c r="M61" s="187">
        <f>SUM(K61:L61)</f>
        <v>9604100</v>
      </c>
      <c r="N61" s="187">
        <f>N76+N86+N101</f>
        <v>0</v>
      </c>
      <c r="O61" s="187">
        <f>SUM(M61:N61)</f>
        <v>9604100</v>
      </c>
      <c r="P61" s="187">
        <f>P76+P86+P101</f>
        <v>13300</v>
      </c>
      <c r="Q61" s="187">
        <f>SUM(O61:P61)</f>
        <v>9617400</v>
      </c>
      <c r="R61" s="187">
        <f>R76+R86+R101</f>
        <v>74200</v>
      </c>
      <c r="S61" s="187">
        <v>9691600</v>
      </c>
    </row>
    <row r="62" spans="1:19" ht="42" customHeight="1">
      <c r="A62" s="17"/>
      <c r="B62" s="188" t="s">
        <v>86</v>
      </c>
      <c r="C62" s="179">
        <f>C63+C76</f>
        <v>227148200</v>
      </c>
      <c r="D62" s="179">
        <f>D63+D76</f>
        <v>1031500</v>
      </c>
      <c r="E62" s="179">
        <f t="shared" si="0"/>
        <v>228179700</v>
      </c>
      <c r="F62" s="179">
        <f>F63+F76</f>
        <v>1179000</v>
      </c>
      <c r="G62" s="179">
        <f t="shared" ref="G62:G75" si="21">SUM(E62:F62)</f>
        <v>229358700</v>
      </c>
      <c r="H62" s="179">
        <f>H63+H76</f>
        <v>0</v>
      </c>
      <c r="I62" s="179">
        <f t="shared" ref="I62:I75" si="22">SUM(G62:H62)</f>
        <v>229358700</v>
      </c>
      <c r="J62" s="179">
        <f>J63+J76</f>
        <v>6761900</v>
      </c>
      <c r="K62" s="139">
        <f>SUM(I62:J62)</f>
        <v>236120600</v>
      </c>
      <c r="L62" s="139">
        <f>L63+L76</f>
        <v>235500</v>
      </c>
      <c r="M62" s="139">
        <f t="shared" ref="M62:M75" si="23">SUM(K62:L62)</f>
        <v>236356100</v>
      </c>
      <c r="N62" s="139">
        <f>N63+N76</f>
        <v>3700100</v>
      </c>
      <c r="O62" s="139">
        <f t="shared" ref="O62:O75" si="24">SUM(M62:N62)</f>
        <v>240056200</v>
      </c>
      <c r="P62" s="139">
        <f>P63+P76</f>
        <v>-1199300</v>
      </c>
      <c r="Q62" s="139">
        <f t="shared" ref="Q62:Q75" si="25">SUM(O62:P62)</f>
        <v>238856900</v>
      </c>
      <c r="R62" s="139">
        <f>R63+R76</f>
        <v>2872900</v>
      </c>
      <c r="S62" s="139">
        <v>241729800</v>
      </c>
    </row>
    <row r="63" spans="1:19">
      <c r="A63" s="17"/>
      <c r="B63" s="167" t="s">
        <v>84</v>
      </c>
      <c r="C63" s="171">
        <f>C67+C68+C69+C74+C66+C72+C71+C70+C73+C75+C65</f>
        <v>227148200</v>
      </c>
      <c r="D63" s="171">
        <f>D67+D68+D69+D74+D66+D72+D71+D70+D73+D75+D65</f>
        <v>329900</v>
      </c>
      <c r="E63" s="171">
        <f t="shared" si="0"/>
        <v>227478100</v>
      </c>
      <c r="F63" s="171">
        <f>F67+F68+F69+F74+F66+F72+F71+F70+F73+F75+F65</f>
        <v>0</v>
      </c>
      <c r="G63" s="171">
        <f t="shared" si="21"/>
        <v>227478100</v>
      </c>
      <c r="H63" s="171">
        <f>H67+H68+H69+H74+H66+H72+H71+H70+H73+H75+H65</f>
        <v>0</v>
      </c>
      <c r="I63" s="171">
        <f t="shared" si="22"/>
        <v>227478100</v>
      </c>
      <c r="J63" s="171">
        <f>J67+J68+J69+J74+J66+J72+J71+J70+J73+J75+J65</f>
        <v>6162000</v>
      </c>
      <c r="K63" s="172">
        <f t="shared" ref="K63:K75" si="26">SUM(I63:J63)</f>
        <v>233640100</v>
      </c>
      <c r="L63" s="172">
        <f>L67+L68+L69+L74+L66+L72+L71+L70+L73+L75+L65</f>
        <v>0</v>
      </c>
      <c r="M63" s="172">
        <f t="shared" si="23"/>
        <v>233640100</v>
      </c>
      <c r="N63" s="172">
        <f>N67+N68+N69+N74+N66+N72+N71+N70+N73+N75+N65</f>
        <v>3700100</v>
      </c>
      <c r="O63" s="172">
        <f t="shared" si="24"/>
        <v>237340200</v>
      </c>
      <c r="P63" s="172">
        <f>P67+P68+P69+P74+P66+P72+P71+P70+P73+P75+P65</f>
        <v>-1199300</v>
      </c>
      <c r="Q63" s="172">
        <f t="shared" si="25"/>
        <v>236140900</v>
      </c>
      <c r="R63" s="172">
        <f>R67+R68+R69+R74+R66+R72+R71+R70+R73+R75+R65</f>
        <v>2798700</v>
      </c>
      <c r="S63" s="172">
        <v>238939600</v>
      </c>
    </row>
    <row r="64" spans="1:19">
      <c r="A64" s="17"/>
      <c r="B64" s="167" t="s">
        <v>83</v>
      </c>
      <c r="C64" s="167"/>
      <c r="D64" s="86"/>
      <c r="E64" s="189">
        <f t="shared" si="0"/>
        <v>0</v>
      </c>
      <c r="F64" s="86"/>
      <c r="G64" s="189">
        <f t="shared" si="21"/>
        <v>0</v>
      </c>
      <c r="H64" s="86"/>
      <c r="I64" s="189">
        <f t="shared" si="22"/>
        <v>0</v>
      </c>
      <c r="J64" s="86"/>
      <c r="K64" s="190">
        <f t="shared" si="26"/>
        <v>0</v>
      </c>
      <c r="L64" s="100"/>
      <c r="M64" s="190">
        <f t="shared" si="23"/>
        <v>0</v>
      </c>
      <c r="N64" s="100"/>
      <c r="O64" s="190">
        <f t="shared" si="24"/>
        <v>0</v>
      </c>
      <c r="P64" s="100"/>
      <c r="Q64" s="190">
        <f t="shared" si="25"/>
        <v>0</v>
      </c>
      <c r="R64" s="100"/>
      <c r="S64" s="190">
        <v>0</v>
      </c>
    </row>
    <row r="65" spans="1:19" ht="25.5">
      <c r="A65" s="58" t="s">
        <v>96</v>
      </c>
      <c r="B65" s="12" t="s">
        <v>152</v>
      </c>
      <c r="C65" s="174">
        <v>251300</v>
      </c>
      <c r="D65" s="86"/>
      <c r="E65" s="174">
        <f t="shared" si="0"/>
        <v>251300</v>
      </c>
      <c r="F65" s="86"/>
      <c r="G65" s="174">
        <f t="shared" si="21"/>
        <v>251300</v>
      </c>
      <c r="H65" s="86"/>
      <c r="I65" s="174">
        <f t="shared" si="22"/>
        <v>251300</v>
      </c>
      <c r="J65" s="100"/>
      <c r="K65" s="102">
        <f t="shared" si="26"/>
        <v>251300</v>
      </c>
      <c r="L65" s="100"/>
      <c r="M65" s="102">
        <f t="shared" si="23"/>
        <v>251300</v>
      </c>
      <c r="N65" s="100"/>
      <c r="O65" s="102">
        <f t="shared" si="24"/>
        <v>251300</v>
      </c>
      <c r="P65" s="100"/>
      <c r="Q65" s="102">
        <f t="shared" si="25"/>
        <v>251300</v>
      </c>
      <c r="R65" s="102">
        <v>-251300</v>
      </c>
      <c r="S65" s="102">
        <v>0</v>
      </c>
    </row>
    <row r="66" spans="1:19">
      <c r="A66" s="58" t="s">
        <v>128</v>
      </c>
      <c r="B66" s="12" t="s">
        <v>149</v>
      </c>
      <c r="C66" s="110">
        <v>724000</v>
      </c>
      <c r="D66" s="86"/>
      <c r="E66" s="110">
        <f t="shared" si="0"/>
        <v>724000</v>
      </c>
      <c r="F66" s="86"/>
      <c r="G66" s="110">
        <f t="shared" si="21"/>
        <v>724000</v>
      </c>
      <c r="H66" s="86"/>
      <c r="I66" s="110">
        <f t="shared" si="22"/>
        <v>724000</v>
      </c>
      <c r="J66" s="100"/>
      <c r="K66" s="111">
        <f t="shared" si="26"/>
        <v>724000</v>
      </c>
      <c r="L66" s="100"/>
      <c r="M66" s="111">
        <f t="shared" si="23"/>
        <v>724000</v>
      </c>
      <c r="N66" s="100"/>
      <c r="O66" s="111">
        <f t="shared" si="24"/>
        <v>724000</v>
      </c>
      <c r="P66" s="100"/>
      <c r="Q66" s="111">
        <f t="shared" si="25"/>
        <v>724000</v>
      </c>
      <c r="R66" s="100"/>
      <c r="S66" s="111">
        <v>724000</v>
      </c>
    </row>
    <row r="67" spans="1:19" ht="63.75">
      <c r="A67" s="17" t="s">
        <v>87</v>
      </c>
      <c r="B67" s="38" t="s">
        <v>147</v>
      </c>
      <c r="C67" s="171">
        <v>26660300</v>
      </c>
      <c r="D67" s="86"/>
      <c r="E67" s="171">
        <f t="shared" si="0"/>
        <v>26660300</v>
      </c>
      <c r="F67" s="86"/>
      <c r="G67" s="171">
        <f t="shared" si="21"/>
        <v>26660300</v>
      </c>
      <c r="H67" s="86"/>
      <c r="I67" s="171">
        <f t="shared" si="22"/>
        <v>26660300</v>
      </c>
      <c r="J67" s="100"/>
      <c r="K67" s="172">
        <f t="shared" si="26"/>
        <v>26660300</v>
      </c>
      <c r="L67" s="100"/>
      <c r="M67" s="172">
        <f t="shared" si="23"/>
        <v>26660300</v>
      </c>
      <c r="N67" s="102">
        <v>3700100</v>
      </c>
      <c r="O67" s="172">
        <f t="shared" si="24"/>
        <v>30360400</v>
      </c>
      <c r="P67" s="102">
        <v>-3110400</v>
      </c>
      <c r="Q67" s="172">
        <f t="shared" si="25"/>
        <v>27250000</v>
      </c>
      <c r="R67" s="102">
        <v>-1000000</v>
      </c>
      <c r="S67" s="172">
        <v>26250000</v>
      </c>
    </row>
    <row r="68" spans="1:19" ht="25.5">
      <c r="A68" s="17" t="s">
        <v>88</v>
      </c>
      <c r="B68" s="12" t="s">
        <v>89</v>
      </c>
      <c r="C68" s="110">
        <v>253000</v>
      </c>
      <c r="D68" s="86"/>
      <c r="E68" s="110">
        <f t="shared" si="0"/>
        <v>253000</v>
      </c>
      <c r="F68" s="86"/>
      <c r="G68" s="110">
        <f t="shared" si="21"/>
        <v>253000</v>
      </c>
      <c r="H68" s="86"/>
      <c r="I68" s="110">
        <f t="shared" si="22"/>
        <v>253000</v>
      </c>
      <c r="J68" s="100"/>
      <c r="K68" s="111">
        <f t="shared" si="26"/>
        <v>253000</v>
      </c>
      <c r="L68" s="100"/>
      <c r="M68" s="111">
        <f t="shared" si="23"/>
        <v>253000</v>
      </c>
      <c r="N68" s="100"/>
      <c r="O68" s="111">
        <f t="shared" si="24"/>
        <v>253000</v>
      </c>
      <c r="P68" s="102">
        <v>253000</v>
      </c>
      <c r="Q68" s="111">
        <f t="shared" si="25"/>
        <v>506000</v>
      </c>
      <c r="R68" s="102"/>
      <c r="S68" s="111">
        <v>506000</v>
      </c>
    </row>
    <row r="69" spans="1:19" ht="25.5">
      <c r="A69" s="17" t="s">
        <v>90</v>
      </c>
      <c r="B69" s="12" t="s">
        <v>207</v>
      </c>
      <c r="C69" s="110">
        <v>17584000</v>
      </c>
      <c r="D69" s="86"/>
      <c r="E69" s="110">
        <f t="shared" si="0"/>
        <v>17584000</v>
      </c>
      <c r="F69" s="86"/>
      <c r="G69" s="110">
        <f t="shared" si="21"/>
        <v>17584000</v>
      </c>
      <c r="H69" s="86"/>
      <c r="I69" s="110">
        <f t="shared" si="22"/>
        <v>17584000</v>
      </c>
      <c r="J69" s="100"/>
      <c r="K69" s="111">
        <f t="shared" si="26"/>
        <v>17584000</v>
      </c>
      <c r="L69" s="100"/>
      <c r="M69" s="111">
        <f t="shared" si="23"/>
        <v>17584000</v>
      </c>
      <c r="N69" s="100"/>
      <c r="O69" s="111">
        <f t="shared" si="24"/>
        <v>17584000</v>
      </c>
      <c r="P69" s="100"/>
      <c r="Q69" s="111">
        <f t="shared" si="25"/>
        <v>17584000</v>
      </c>
      <c r="R69" s="102">
        <v>2400000</v>
      </c>
      <c r="S69" s="111">
        <v>19984000</v>
      </c>
    </row>
    <row r="70" spans="1:19">
      <c r="A70" s="17" t="s">
        <v>94</v>
      </c>
      <c r="B70" s="12" t="s">
        <v>150</v>
      </c>
      <c r="C70" s="110">
        <v>164118000</v>
      </c>
      <c r="D70" s="86"/>
      <c r="E70" s="110">
        <f t="shared" si="0"/>
        <v>164118000</v>
      </c>
      <c r="F70" s="86"/>
      <c r="G70" s="110">
        <f t="shared" si="21"/>
        <v>164118000</v>
      </c>
      <c r="H70" s="86"/>
      <c r="I70" s="110">
        <f t="shared" si="22"/>
        <v>164118000</v>
      </c>
      <c r="J70" s="100">
        <v>6162000</v>
      </c>
      <c r="K70" s="111">
        <f t="shared" si="26"/>
        <v>170280000</v>
      </c>
      <c r="L70" s="100"/>
      <c r="M70" s="111">
        <f t="shared" si="23"/>
        <v>170280000</v>
      </c>
      <c r="N70" s="100"/>
      <c r="O70" s="111">
        <f t="shared" si="24"/>
        <v>170280000</v>
      </c>
      <c r="P70" s="100">
        <v>1385000</v>
      </c>
      <c r="Q70" s="111">
        <f t="shared" si="25"/>
        <v>171665000</v>
      </c>
      <c r="R70" s="100"/>
      <c r="S70" s="111">
        <v>171665000</v>
      </c>
    </row>
    <row r="71" spans="1:19" ht="18.75" customHeight="1">
      <c r="A71" s="58" t="s">
        <v>92</v>
      </c>
      <c r="B71" s="12" t="s">
        <v>93</v>
      </c>
      <c r="C71" s="110">
        <v>5736600</v>
      </c>
      <c r="D71" s="86"/>
      <c r="E71" s="110">
        <f t="shared" si="0"/>
        <v>5736600</v>
      </c>
      <c r="F71" s="86"/>
      <c r="G71" s="110">
        <f t="shared" si="21"/>
        <v>5736600</v>
      </c>
      <c r="H71" s="86"/>
      <c r="I71" s="110">
        <f t="shared" si="22"/>
        <v>5736600</v>
      </c>
      <c r="J71" s="100"/>
      <c r="K71" s="111">
        <f t="shared" si="26"/>
        <v>5736600</v>
      </c>
      <c r="L71" s="100"/>
      <c r="M71" s="111">
        <f t="shared" si="23"/>
        <v>5736600</v>
      </c>
      <c r="N71" s="100"/>
      <c r="O71" s="111">
        <f t="shared" si="24"/>
        <v>5736600</v>
      </c>
      <c r="P71" s="100"/>
      <c r="Q71" s="111">
        <f t="shared" si="25"/>
        <v>5736600</v>
      </c>
      <c r="R71" s="100"/>
      <c r="S71" s="111">
        <v>5736600</v>
      </c>
    </row>
    <row r="72" spans="1:19" s="39" customFormat="1" ht="17.25" customHeight="1">
      <c r="A72" s="17" t="s">
        <v>116</v>
      </c>
      <c r="B72" s="12" t="s">
        <v>222</v>
      </c>
      <c r="C72" s="191">
        <v>251000</v>
      </c>
      <c r="D72" s="90"/>
      <c r="E72" s="191">
        <f t="shared" si="0"/>
        <v>251000</v>
      </c>
      <c r="F72" s="90"/>
      <c r="G72" s="191">
        <f t="shared" si="21"/>
        <v>251000</v>
      </c>
      <c r="H72" s="90"/>
      <c r="I72" s="191">
        <f t="shared" si="22"/>
        <v>251000</v>
      </c>
      <c r="J72" s="107"/>
      <c r="K72" s="192">
        <f t="shared" si="26"/>
        <v>251000</v>
      </c>
      <c r="L72" s="107"/>
      <c r="M72" s="192">
        <f t="shared" si="23"/>
        <v>251000</v>
      </c>
      <c r="N72" s="107"/>
      <c r="O72" s="192">
        <f t="shared" si="24"/>
        <v>251000</v>
      </c>
      <c r="P72" s="102">
        <v>51000</v>
      </c>
      <c r="Q72" s="192">
        <f t="shared" si="25"/>
        <v>302000</v>
      </c>
      <c r="R72" s="102"/>
      <c r="S72" s="192">
        <v>302000</v>
      </c>
    </row>
    <row r="73" spans="1:19">
      <c r="A73" s="96" t="s">
        <v>118</v>
      </c>
      <c r="B73" s="38" t="s">
        <v>165</v>
      </c>
      <c r="C73" s="110">
        <v>2251400</v>
      </c>
      <c r="D73" s="100">
        <v>329900</v>
      </c>
      <c r="E73" s="110">
        <f t="shared" si="0"/>
        <v>2581300</v>
      </c>
      <c r="F73" s="100"/>
      <c r="G73" s="110">
        <f t="shared" si="21"/>
        <v>2581300</v>
      </c>
      <c r="H73" s="100"/>
      <c r="I73" s="110">
        <f t="shared" si="22"/>
        <v>2581300</v>
      </c>
      <c r="J73" s="100"/>
      <c r="K73" s="111">
        <f t="shared" si="26"/>
        <v>2581300</v>
      </c>
      <c r="L73" s="100"/>
      <c r="M73" s="111">
        <f t="shared" si="23"/>
        <v>2581300</v>
      </c>
      <c r="N73" s="100"/>
      <c r="O73" s="111">
        <f t="shared" si="24"/>
        <v>2581300</v>
      </c>
      <c r="P73" s="100"/>
      <c r="Q73" s="111">
        <f t="shared" si="25"/>
        <v>2581300</v>
      </c>
      <c r="R73" s="100"/>
      <c r="S73" s="111">
        <v>2581300</v>
      </c>
    </row>
    <row r="74" spans="1:19" ht="42.75" customHeight="1">
      <c r="A74" s="17" t="s">
        <v>91</v>
      </c>
      <c r="B74" s="12" t="s">
        <v>148</v>
      </c>
      <c r="C74" s="110">
        <v>2217600</v>
      </c>
      <c r="D74" s="86"/>
      <c r="E74" s="110">
        <f t="shared" si="0"/>
        <v>2217600</v>
      </c>
      <c r="F74" s="86"/>
      <c r="G74" s="110">
        <f t="shared" si="21"/>
        <v>2217600</v>
      </c>
      <c r="H74" s="86"/>
      <c r="I74" s="110">
        <f t="shared" si="22"/>
        <v>2217600</v>
      </c>
      <c r="J74" s="100"/>
      <c r="K74" s="111">
        <f t="shared" si="26"/>
        <v>2217600</v>
      </c>
      <c r="L74" s="100"/>
      <c r="M74" s="111">
        <f t="shared" si="23"/>
        <v>2217600</v>
      </c>
      <c r="N74" s="100"/>
      <c r="O74" s="111">
        <f t="shared" si="24"/>
        <v>2217600</v>
      </c>
      <c r="P74" s="102">
        <v>222100</v>
      </c>
      <c r="Q74" s="111">
        <f t="shared" si="25"/>
        <v>2439700</v>
      </c>
      <c r="R74" s="102"/>
      <c r="S74" s="111">
        <v>2439700</v>
      </c>
    </row>
    <row r="75" spans="1:19" ht="51">
      <c r="A75" s="17" t="s">
        <v>95</v>
      </c>
      <c r="B75" s="12" t="s">
        <v>151</v>
      </c>
      <c r="C75" s="110">
        <v>7101000</v>
      </c>
      <c r="D75" s="86"/>
      <c r="E75" s="110">
        <f t="shared" ref="E75:E158" si="27">SUM(C75:D75)</f>
        <v>7101000</v>
      </c>
      <c r="F75" s="86"/>
      <c r="G75" s="110">
        <f t="shared" si="21"/>
        <v>7101000</v>
      </c>
      <c r="H75" s="86"/>
      <c r="I75" s="110">
        <f t="shared" si="22"/>
        <v>7101000</v>
      </c>
      <c r="J75" s="100"/>
      <c r="K75" s="111">
        <f t="shared" si="26"/>
        <v>7101000</v>
      </c>
      <c r="L75" s="100"/>
      <c r="M75" s="111">
        <f t="shared" si="23"/>
        <v>7101000</v>
      </c>
      <c r="N75" s="100"/>
      <c r="O75" s="111">
        <f t="shared" si="24"/>
        <v>7101000</v>
      </c>
      <c r="P75" s="100"/>
      <c r="Q75" s="111">
        <f t="shared" si="25"/>
        <v>7101000</v>
      </c>
      <c r="R75" s="102">
        <v>1650000</v>
      </c>
      <c r="S75" s="111">
        <v>8751000</v>
      </c>
    </row>
    <row r="76" spans="1:19">
      <c r="A76" s="17"/>
      <c r="B76" s="167" t="s">
        <v>85</v>
      </c>
      <c r="C76" s="110">
        <f>C78</f>
        <v>0</v>
      </c>
      <c r="D76" s="110">
        <f t="shared" ref="D76:R76" si="28">D78+D77</f>
        <v>701600</v>
      </c>
      <c r="E76" s="110">
        <f t="shared" si="28"/>
        <v>701600</v>
      </c>
      <c r="F76" s="110">
        <f t="shared" si="28"/>
        <v>1179000</v>
      </c>
      <c r="G76" s="110">
        <f t="shared" si="28"/>
        <v>1880600</v>
      </c>
      <c r="H76" s="110">
        <f t="shared" si="28"/>
        <v>0</v>
      </c>
      <c r="I76" s="110">
        <f t="shared" si="28"/>
        <v>1880600</v>
      </c>
      <c r="J76" s="111">
        <f t="shared" si="28"/>
        <v>599900</v>
      </c>
      <c r="K76" s="111">
        <f t="shared" si="28"/>
        <v>2480500</v>
      </c>
      <c r="L76" s="111">
        <f t="shared" si="28"/>
        <v>235500</v>
      </c>
      <c r="M76" s="111">
        <f t="shared" si="28"/>
        <v>2716000</v>
      </c>
      <c r="N76" s="111">
        <f t="shared" si="28"/>
        <v>0</v>
      </c>
      <c r="O76" s="111">
        <f t="shared" si="28"/>
        <v>2716000</v>
      </c>
      <c r="P76" s="111">
        <f t="shared" si="28"/>
        <v>0</v>
      </c>
      <c r="Q76" s="111">
        <f t="shared" si="28"/>
        <v>2716000</v>
      </c>
      <c r="R76" s="111">
        <f t="shared" si="28"/>
        <v>74200</v>
      </c>
      <c r="S76" s="111">
        <v>2790200</v>
      </c>
    </row>
    <row r="77" spans="1:19">
      <c r="A77" s="58" t="s">
        <v>224</v>
      </c>
      <c r="B77" s="12" t="s">
        <v>149</v>
      </c>
      <c r="C77" s="110">
        <v>0</v>
      </c>
      <c r="D77" s="110">
        <v>580000</v>
      </c>
      <c r="E77" s="110">
        <f>C77+D77</f>
        <v>580000</v>
      </c>
      <c r="F77" s="110">
        <v>1179000</v>
      </c>
      <c r="G77" s="110">
        <f>E77+F77</f>
        <v>1759000</v>
      </c>
      <c r="H77" s="110"/>
      <c r="I77" s="110">
        <f>G77+H77</f>
        <v>1759000</v>
      </c>
      <c r="J77" s="111">
        <v>599900</v>
      </c>
      <c r="K77" s="111">
        <f>I77+J77</f>
        <v>2358900</v>
      </c>
      <c r="L77" s="111"/>
      <c r="M77" s="111">
        <f>K77+L77</f>
        <v>2358900</v>
      </c>
      <c r="N77" s="111"/>
      <c r="O77" s="111">
        <f>M77+N77</f>
        <v>2358900</v>
      </c>
      <c r="P77" s="111"/>
      <c r="Q77" s="111">
        <f>O77+P77</f>
        <v>2358900</v>
      </c>
      <c r="R77" s="111">
        <v>27000</v>
      </c>
      <c r="S77" s="111">
        <v>2385900</v>
      </c>
    </row>
    <row r="78" spans="1:19" ht="25.5">
      <c r="A78" s="96" t="s">
        <v>96</v>
      </c>
      <c r="B78" s="12" t="s">
        <v>173</v>
      </c>
      <c r="C78" s="110">
        <v>0</v>
      </c>
      <c r="D78" s="111">
        <v>121600</v>
      </c>
      <c r="E78" s="110">
        <f t="shared" si="27"/>
        <v>121600</v>
      </c>
      <c r="F78" s="111"/>
      <c r="G78" s="110">
        <f t="shared" ref="G78:G105" si="29">SUM(E78:F78)</f>
        <v>121600</v>
      </c>
      <c r="H78" s="111"/>
      <c r="I78" s="110">
        <f t="shared" ref="I78:I105" si="30">SUM(G78:H78)</f>
        <v>121600</v>
      </c>
      <c r="J78" s="111"/>
      <c r="K78" s="111">
        <f t="shared" ref="K78:K105" si="31">SUM(I78:J78)</f>
        <v>121600</v>
      </c>
      <c r="L78" s="111">
        <v>235500</v>
      </c>
      <c r="M78" s="111">
        <f t="shared" ref="M78:M88" si="32">SUM(K78:L78)</f>
        <v>357100</v>
      </c>
      <c r="N78" s="111"/>
      <c r="O78" s="111">
        <f t="shared" ref="O78:O88" si="33">SUM(M78:N78)</f>
        <v>357100</v>
      </c>
      <c r="P78" s="111"/>
      <c r="Q78" s="111">
        <f t="shared" ref="Q78:Q88" si="34">SUM(O78:P78)</f>
        <v>357100</v>
      </c>
      <c r="R78" s="111">
        <v>47200</v>
      </c>
      <c r="S78" s="111">
        <v>404300</v>
      </c>
    </row>
    <row r="79" spans="1:19" ht="42" customHeight="1">
      <c r="A79" s="58"/>
      <c r="B79" s="188" t="s">
        <v>97</v>
      </c>
      <c r="C79" s="168">
        <f>C86+C80</f>
        <v>96229600</v>
      </c>
      <c r="D79" s="168">
        <f>D86+D80</f>
        <v>0</v>
      </c>
      <c r="E79" s="168">
        <f t="shared" si="27"/>
        <v>96229600</v>
      </c>
      <c r="F79" s="168">
        <f>F86+F80</f>
        <v>0</v>
      </c>
      <c r="G79" s="168">
        <f t="shared" si="29"/>
        <v>96229600</v>
      </c>
      <c r="H79" s="168">
        <f>H86+H80</f>
        <v>0</v>
      </c>
      <c r="I79" s="168">
        <f t="shared" si="30"/>
        <v>96229600</v>
      </c>
      <c r="J79" s="169">
        <f>J86+J80</f>
        <v>2650000</v>
      </c>
      <c r="K79" s="169">
        <f t="shared" si="31"/>
        <v>98879600</v>
      </c>
      <c r="L79" s="169">
        <f>L86+L80</f>
        <v>9000000</v>
      </c>
      <c r="M79" s="169">
        <f t="shared" si="32"/>
        <v>107879600</v>
      </c>
      <c r="N79" s="169">
        <f>N86+N80</f>
        <v>0</v>
      </c>
      <c r="O79" s="169">
        <f t="shared" si="33"/>
        <v>107879600</v>
      </c>
      <c r="P79" s="169">
        <f>P86+P80</f>
        <v>450000</v>
      </c>
      <c r="Q79" s="169">
        <f t="shared" si="34"/>
        <v>108329600</v>
      </c>
      <c r="R79" s="169">
        <f>R86+R80</f>
        <v>250000</v>
      </c>
      <c r="S79" s="169">
        <v>108579600</v>
      </c>
    </row>
    <row r="80" spans="1:19">
      <c r="A80" s="58"/>
      <c r="B80" s="167" t="s">
        <v>84</v>
      </c>
      <c r="C80" s="186">
        <f>C82+C83+C84+C85</f>
        <v>94592600</v>
      </c>
      <c r="D80" s="86">
        <f>D82+D83+D84+D85</f>
        <v>0</v>
      </c>
      <c r="E80" s="186">
        <f t="shared" si="27"/>
        <v>94592600</v>
      </c>
      <c r="F80" s="86">
        <f>F82+F83+F84+F85</f>
        <v>0</v>
      </c>
      <c r="G80" s="186">
        <f t="shared" si="29"/>
        <v>94592600</v>
      </c>
      <c r="H80" s="86">
        <f>H82+H83+H84+H85</f>
        <v>0</v>
      </c>
      <c r="I80" s="186">
        <f t="shared" si="30"/>
        <v>94592600</v>
      </c>
      <c r="J80" s="100">
        <f>J82+J83+J84+J85</f>
        <v>2650000</v>
      </c>
      <c r="K80" s="187">
        <f t="shared" si="31"/>
        <v>97242600</v>
      </c>
      <c r="L80" s="100">
        <f>L82+L83+L84+L85</f>
        <v>9000000</v>
      </c>
      <c r="M80" s="187">
        <f t="shared" si="32"/>
        <v>106242600</v>
      </c>
      <c r="N80" s="100">
        <f>N82+N83+N84+N85</f>
        <v>0</v>
      </c>
      <c r="O80" s="187">
        <f t="shared" si="33"/>
        <v>106242600</v>
      </c>
      <c r="P80" s="100">
        <f>P82+P83+P84+P85</f>
        <v>450000</v>
      </c>
      <c r="Q80" s="187">
        <f t="shared" si="34"/>
        <v>106692600</v>
      </c>
      <c r="R80" s="100">
        <f>R82+R83+R84+R85</f>
        <v>250000</v>
      </c>
      <c r="S80" s="187">
        <v>106942600</v>
      </c>
    </row>
    <row r="81" spans="1:19">
      <c r="A81" s="58"/>
      <c r="B81" s="167" t="s">
        <v>83</v>
      </c>
      <c r="C81" s="167"/>
      <c r="D81" s="86"/>
      <c r="E81" s="189">
        <f t="shared" si="27"/>
        <v>0</v>
      </c>
      <c r="F81" s="86"/>
      <c r="G81" s="189">
        <f t="shared" si="29"/>
        <v>0</v>
      </c>
      <c r="H81" s="86"/>
      <c r="I81" s="189">
        <f t="shared" si="30"/>
        <v>0</v>
      </c>
      <c r="J81" s="100"/>
      <c r="K81" s="190">
        <f t="shared" si="31"/>
        <v>0</v>
      </c>
      <c r="L81" s="100"/>
      <c r="M81" s="190">
        <f t="shared" si="32"/>
        <v>0</v>
      </c>
      <c r="N81" s="100"/>
      <c r="O81" s="190">
        <f t="shared" si="33"/>
        <v>0</v>
      </c>
      <c r="P81" s="100"/>
      <c r="Q81" s="190">
        <f t="shared" si="34"/>
        <v>0</v>
      </c>
      <c r="R81" s="100"/>
      <c r="S81" s="190">
        <v>0</v>
      </c>
    </row>
    <row r="82" spans="1:19" ht="38.25">
      <c r="A82" s="17" t="s">
        <v>129</v>
      </c>
      <c r="B82" s="38" t="s">
        <v>140</v>
      </c>
      <c r="C82" s="110">
        <v>87196800</v>
      </c>
      <c r="D82" s="86"/>
      <c r="E82" s="110">
        <f t="shared" si="27"/>
        <v>87196800</v>
      </c>
      <c r="F82" s="86"/>
      <c r="G82" s="110">
        <f t="shared" si="29"/>
        <v>87196800</v>
      </c>
      <c r="H82" s="86"/>
      <c r="I82" s="110">
        <f t="shared" si="30"/>
        <v>87196800</v>
      </c>
      <c r="J82" s="100">
        <v>2650000</v>
      </c>
      <c r="K82" s="111">
        <f t="shared" si="31"/>
        <v>89846800</v>
      </c>
      <c r="L82" s="102">
        <v>9000000</v>
      </c>
      <c r="M82" s="111">
        <f t="shared" si="32"/>
        <v>98846800</v>
      </c>
      <c r="N82" s="102"/>
      <c r="O82" s="111">
        <f t="shared" si="33"/>
        <v>98846800</v>
      </c>
      <c r="P82" s="102"/>
      <c r="Q82" s="111">
        <f t="shared" si="34"/>
        <v>98846800</v>
      </c>
      <c r="R82" s="102"/>
      <c r="S82" s="111">
        <v>98846800</v>
      </c>
    </row>
    <row r="83" spans="1:19">
      <c r="A83" s="17" t="s">
        <v>98</v>
      </c>
      <c r="B83" s="12" t="s">
        <v>99</v>
      </c>
      <c r="C83" s="110">
        <v>1490000</v>
      </c>
      <c r="D83" s="86"/>
      <c r="E83" s="110">
        <f t="shared" si="27"/>
        <v>1490000</v>
      </c>
      <c r="F83" s="86"/>
      <c r="G83" s="110">
        <f t="shared" si="29"/>
        <v>1490000</v>
      </c>
      <c r="H83" s="86"/>
      <c r="I83" s="110">
        <f t="shared" si="30"/>
        <v>1490000</v>
      </c>
      <c r="J83" s="100"/>
      <c r="K83" s="111">
        <f t="shared" si="31"/>
        <v>1490000</v>
      </c>
      <c r="L83" s="100"/>
      <c r="M83" s="111">
        <f t="shared" si="32"/>
        <v>1490000</v>
      </c>
      <c r="N83" s="100"/>
      <c r="O83" s="111">
        <f t="shared" si="33"/>
        <v>1490000</v>
      </c>
      <c r="P83" s="100">
        <v>450000</v>
      </c>
      <c r="Q83" s="111">
        <f t="shared" si="34"/>
        <v>1940000</v>
      </c>
      <c r="R83" s="100">
        <v>250000</v>
      </c>
      <c r="S83" s="111">
        <v>2190000</v>
      </c>
    </row>
    <row r="84" spans="1:19" ht="25.5">
      <c r="A84" s="17" t="s">
        <v>100</v>
      </c>
      <c r="B84" s="12" t="s">
        <v>101</v>
      </c>
      <c r="C84" s="110">
        <v>5546000</v>
      </c>
      <c r="D84" s="86"/>
      <c r="E84" s="110">
        <f t="shared" si="27"/>
        <v>5546000</v>
      </c>
      <c r="F84" s="86"/>
      <c r="G84" s="110">
        <f t="shared" si="29"/>
        <v>5546000</v>
      </c>
      <c r="H84" s="86"/>
      <c r="I84" s="110">
        <f t="shared" si="30"/>
        <v>5546000</v>
      </c>
      <c r="J84" s="100"/>
      <c r="K84" s="111">
        <f t="shared" si="31"/>
        <v>5546000</v>
      </c>
      <c r="L84" s="100"/>
      <c r="M84" s="111">
        <f t="shared" si="32"/>
        <v>5546000</v>
      </c>
      <c r="N84" s="100"/>
      <c r="O84" s="111">
        <f t="shared" si="33"/>
        <v>5546000</v>
      </c>
      <c r="P84" s="100"/>
      <c r="Q84" s="111">
        <f t="shared" si="34"/>
        <v>5546000</v>
      </c>
      <c r="R84" s="100"/>
      <c r="S84" s="111">
        <v>5546000</v>
      </c>
    </row>
    <row r="85" spans="1:19" s="39" customFormat="1" ht="38.25">
      <c r="A85" s="17" t="s">
        <v>102</v>
      </c>
      <c r="B85" s="12" t="s">
        <v>153</v>
      </c>
      <c r="C85" s="110">
        <v>359800</v>
      </c>
      <c r="D85" s="90"/>
      <c r="E85" s="110">
        <f t="shared" si="27"/>
        <v>359800</v>
      </c>
      <c r="F85" s="90"/>
      <c r="G85" s="110">
        <f t="shared" si="29"/>
        <v>359800</v>
      </c>
      <c r="H85" s="90"/>
      <c r="I85" s="110">
        <f t="shared" si="30"/>
        <v>359800</v>
      </c>
      <c r="J85" s="107"/>
      <c r="K85" s="111">
        <f t="shared" si="31"/>
        <v>359800</v>
      </c>
      <c r="L85" s="107"/>
      <c r="M85" s="111">
        <f t="shared" si="32"/>
        <v>359800</v>
      </c>
      <c r="N85" s="107"/>
      <c r="O85" s="111">
        <f t="shared" si="33"/>
        <v>359800</v>
      </c>
      <c r="P85" s="107"/>
      <c r="Q85" s="111">
        <f t="shared" si="34"/>
        <v>359800</v>
      </c>
      <c r="R85" s="107"/>
      <c r="S85" s="111">
        <v>359800</v>
      </c>
    </row>
    <row r="86" spans="1:19">
      <c r="A86" s="58"/>
      <c r="B86" s="167" t="s">
        <v>85</v>
      </c>
      <c r="C86" s="186">
        <f>C88</f>
        <v>1637000</v>
      </c>
      <c r="D86" s="86">
        <f>D88</f>
        <v>0</v>
      </c>
      <c r="E86" s="186">
        <f t="shared" si="27"/>
        <v>1637000</v>
      </c>
      <c r="F86" s="86">
        <f>F88</f>
        <v>0</v>
      </c>
      <c r="G86" s="186">
        <f t="shared" si="29"/>
        <v>1637000</v>
      </c>
      <c r="H86" s="86">
        <f>H88</f>
        <v>0</v>
      </c>
      <c r="I86" s="186">
        <f t="shared" si="30"/>
        <v>1637000</v>
      </c>
      <c r="J86" s="100">
        <f>J88</f>
        <v>0</v>
      </c>
      <c r="K86" s="187">
        <f t="shared" si="31"/>
        <v>1637000</v>
      </c>
      <c r="L86" s="100">
        <f>L88</f>
        <v>0</v>
      </c>
      <c r="M86" s="187">
        <f t="shared" si="32"/>
        <v>1637000</v>
      </c>
      <c r="N86" s="100">
        <f>N88</f>
        <v>0</v>
      </c>
      <c r="O86" s="187">
        <f t="shared" si="33"/>
        <v>1637000</v>
      </c>
      <c r="P86" s="100">
        <f>P88</f>
        <v>0</v>
      </c>
      <c r="Q86" s="187">
        <f t="shared" si="34"/>
        <v>1637000</v>
      </c>
      <c r="R86" s="100">
        <f>R88</f>
        <v>0</v>
      </c>
      <c r="S86" s="187">
        <v>1637000</v>
      </c>
    </row>
    <row r="87" spans="1:19">
      <c r="A87" s="58"/>
      <c r="B87" s="167" t="s">
        <v>83</v>
      </c>
      <c r="C87" s="168"/>
      <c r="D87" s="86"/>
      <c r="E87" s="168">
        <f t="shared" si="27"/>
        <v>0</v>
      </c>
      <c r="F87" s="86"/>
      <c r="G87" s="168">
        <f t="shared" si="29"/>
        <v>0</v>
      </c>
      <c r="H87" s="86"/>
      <c r="I87" s="168">
        <f t="shared" si="30"/>
        <v>0</v>
      </c>
      <c r="J87" s="100"/>
      <c r="K87" s="169">
        <f t="shared" si="31"/>
        <v>0</v>
      </c>
      <c r="L87" s="100"/>
      <c r="M87" s="169">
        <f t="shared" si="32"/>
        <v>0</v>
      </c>
      <c r="N87" s="100"/>
      <c r="O87" s="169">
        <f t="shared" si="33"/>
        <v>0</v>
      </c>
      <c r="P87" s="100"/>
      <c r="Q87" s="169">
        <f t="shared" si="34"/>
        <v>0</v>
      </c>
      <c r="R87" s="100"/>
      <c r="S87" s="169">
        <v>0</v>
      </c>
    </row>
    <row r="88" spans="1:19" ht="38.25">
      <c r="A88" s="17" t="s">
        <v>124</v>
      </c>
      <c r="B88" s="12" t="s">
        <v>153</v>
      </c>
      <c r="C88" s="168">
        <v>1637000</v>
      </c>
      <c r="D88" s="86"/>
      <c r="E88" s="168">
        <f t="shared" si="27"/>
        <v>1637000</v>
      </c>
      <c r="F88" s="86"/>
      <c r="G88" s="168">
        <f t="shared" si="29"/>
        <v>1637000</v>
      </c>
      <c r="H88" s="86"/>
      <c r="I88" s="168">
        <f t="shared" si="30"/>
        <v>1637000</v>
      </c>
      <c r="J88" s="100"/>
      <c r="K88" s="169">
        <f t="shared" si="31"/>
        <v>1637000</v>
      </c>
      <c r="L88" s="100"/>
      <c r="M88" s="169">
        <f t="shared" si="32"/>
        <v>1637000</v>
      </c>
      <c r="N88" s="100"/>
      <c r="O88" s="169">
        <f t="shared" si="33"/>
        <v>1637000</v>
      </c>
      <c r="P88" s="100"/>
      <c r="Q88" s="169">
        <f t="shared" si="34"/>
        <v>1637000</v>
      </c>
      <c r="R88" s="100"/>
      <c r="S88" s="169">
        <v>1637000</v>
      </c>
    </row>
    <row r="89" spans="1:19" ht="38.25">
      <c r="A89" s="17"/>
      <c r="B89" s="188" t="s">
        <v>169</v>
      </c>
      <c r="C89" s="81">
        <f>C90+C101</f>
        <v>16376400</v>
      </c>
      <c r="D89" s="81">
        <f>D90+D101</f>
        <v>676800</v>
      </c>
      <c r="E89" s="81">
        <f t="shared" si="27"/>
        <v>17053200</v>
      </c>
      <c r="F89" s="81">
        <f>F90+F101</f>
        <v>0</v>
      </c>
      <c r="G89" s="81">
        <f t="shared" si="29"/>
        <v>17053200</v>
      </c>
      <c r="H89" s="81">
        <f>H90+H101</f>
        <v>0</v>
      </c>
      <c r="I89" s="81">
        <f t="shared" si="30"/>
        <v>17053200</v>
      </c>
      <c r="J89" s="81">
        <f>J90+J101</f>
        <v>11100</v>
      </c>
      <c r="K89" s="121">
        <f t="shared" si="31"/>
        <v>17064300</v>
      </c>
      <c r="L89" s="121">
        <f>L90+L101</f>
        <v>-1000000</v>
      </c>
      <c r="M89" s="121">
        <f>SUM(K89:L89)</f>
        <v>16064300</v>
      </c>
      <c r="N89" s="121">
        <f>N90+N101</f>
        <v>-769900</v>
      </c>
      <c r="O89" s="121">
        <f>SUM(M89:N89)</f>
        <v>15294400</v>
      </c>
      <c r="P89" s="121">
        <f>P90+P101</f>
        <v>-31300</v>
      </c>
      <c r="Q89" s="121">
        <f>SUM(O89:P89)</f>
        <v>15263100</v>
      </c>
      <c r="R89" s="121">
        <f>R90+R101</f>
        <v>-205000</v>
      </c>
      <c r="S89" s="121">
        <v>15058100</v>
      </c>
    </row>
    <row r="90" spans="1:19">
      <c r="A90" s="17"/>
      <c r="B90" s="167" t="s">
        <v>84</v>
      </c>
      <c r="C90" s="186">
        <f>C93+C94+C95+C92+C96+C97+C98+C99</f>
        <v>11802100</v>
      </c>
      <c r="D90" s="186">
        <f>D93+D94+D95+D92+D96+D97+D98+D99</f>
        <v>0</v>
      </c>
      <c r="E90" s="186">
        <f t="shared" si="27"/>
        <v>11802100</v>
      </c>
      <c r="F90" s="186">
        <f>F93+F94+F95+F92+F96+F97+F98+F99</f>
        <v>0</v>
      </c>
      <c r="G90" s="186">
        <f t="shared" si="29"/>
        <v>11802100</v>
      </c>
      <c r="H90" s="186">
        <f>H93+H94+H95+H92+H96+H97+H98+H99</f>
        <v>0</v>
      </c>
      <c r="I90" s="186">
        <f t="shared" si="30"/>
        <v>11802100</v>
      </c>
      <c r="J90" s="186">
        <f>J93+J94+J95+J92+J96+J97+J98+J99+J100</f>
        <v>11100</v>
      </c>
      <c r="K90" s="187">
        <f>SUM(I90:J90)</f>
        <v>11813200</v>
      </c>
      <c r="L90" s="187">
        <f>L93+L94+L95+L92+L96+L97+L98+L99+L100</f>
        <v>-1000000</v>
      </c>
      <c r="M90" s="187">
        <f>SUM(K90:L90)</f>
        <v>10813200</v>
      </c>
      <c r="N90" s="187">
        <f>N93+N94+N95+N92+N96+N97+N98+N99+N100</f>
        <v>-769900</v>
      </c>
      <c r="O90" s="187">
        <f>SUM(M90:N90)</f>
        <v>10043300</v>
      </c>
      <c r="P90" s="187">
        <f>P93+P94+P95+P92+P96+P97+P98+P99+P100</f>
        <v>-44600</v>
      </c>
      <c r="Q90" s="187">
        <f>SUM(O90:P90)</f>
        <v>9998700</v>
      </c>
      <c r="R90" s="187">
        <f>R93+R94+R95+R92+R96+R97+R98+R99+R100</f>
        <v>-205000</v>
      </c>
      <c r="S90" s="187">
        <v>9793700</v>
      </c>
    </row>
    <row r="91" spans="1:19">
      <c r="A91" s="17"/>
      <c r="B91" s="167" t="s">
        <v>83</v>
      </c>
      <c r="C91" s="167"/>
      <c r="D91" s="86"/>
      <c r="E91" s="189">
        <f t="shared" si="27"/>
        <v>0</v>
      </c>
      <c r="F91" s="86"/>
      <c r="G91" s="189">
        <f t="shared" si="29"/>
        <v>0</v>
      </c>
      <c r="H91" s="86"/>
      <c r="I91" s="189">
        <f t="shared" si="30"/>
        <v>0</v>
      </c>
      <c r="J91" s="86"/>
      <c r="K91" s="190">
        <f t="shared" si="31"/>
        <v>0</v>
      </c>
      <c r="L91" s="100"/>
      <c r="M91" s="190">
        <f t="shared" ref="M91:M105" si="35">SUM(K91:L91)</f>
        <v>0</v>
      </c>
      <c r="N91" s="100"/>
      <c r="O91" s="190">
        <f t="shared" ref="O91:O105" si="36">SUM(M91:N91)</f>
        <v>0</v>
      </c>
      <c r="P91" s="100"/>
      <c r="Q91" s="190">
        <f t="shared" ref="Q91:Q105" si="37">SUM(O91:P91)</f>
        <v>0</v>
      </c>
      <c r="R91" s="100"/>
      <c r="S91" s="190">
        <v>0</v>
      </c>
    </row>
    <row r="92" spans="1:19" s="39" customFormat="1" ht="25.5">
      <c r="A92" s="17" t="s">
        <v>106</v>
      </c>
      <c r="B92" s="12" t="s">
        <v>142</v>
      </c>
      <c r="C92" s="110">
        <v>920600</v>
      </c>
      <c r="D92" s="90"/>
      <c r="E92" s="110">
        <f t="shared" si="27"/>
        <v>920600</v>
      </c>
      <c r="F92" s="90"/>
      <c r="G92" s="110">
        <f t="shared" si="29"/>
        <v>920600</v>
      </c>
      <c r="H92" s="90"/>
      <c r="I92" s="110">
        <f t="shared" si="30"/>
        <v>920600</v>
      </c>
      <c r="J92" s="90"/>
      <c r="K92" s="111">
        <f t="shared" si="31"/>
        <v>920600</v>
      </c>
      <c r="L92" s="107"/>
      <c r="M92" s="111">
        <f t="shared" si="35"/>
        <v>920600</v>
      </c>
      <c r="N92" s="107"/>
      <c r="O92" s="111">
        <f t="shared" si="36"/>
        <v>920600</v>
      </c>
      <c r="P92" s="107"/>
      <c r="Q92" s="111">
        <f t="shared" si="37"/>
        <v>920600</v>
      </c>
      <c r="R92" s="107"/>
      <c r="S92" s="111">
        <v>920600</v>
      </c>
    </row>
    <row r="93" spans="1:19" ht="25.5">
      <c r="A93" s="17" t="s">
        <v>103</v>
      </c>
      <c r="B93" s="12" t="s">
        <v>161</v>
      </c>
      <c r="C93" s="110">
        <v>3541000</v>
      </c>
      <c r="D93" s="86"/>
      <c r="E93" s="110">
        <f t="shared" si="27"/>
        <v>3541000</v>
      </c>
      <c r="F93" s="86"/>
      <c r="G93" s="110">
        <f t="shared" si="29"/>
        <v>3541000</v>
      </c>
      <c r="H93" s="86"/>
      <c r="I93" s="110">
        <f t="shared" si="30"/>
        <v>3541000</v>
      </c>
      <c r="J93" s="100">
        <v>7200</v>
      </c>
      <c r="K93" s="111">
        <f t="shared" si="31"/>
        <v>3548200</v>
      </c>
      <c r="L93" s="102">
        <v>-1000000</v>
      </c>
      <c r="M93" s="111">
        <f t="shared" si="35"/>
        <v>2548200</v>
      </c>
      <c r="N93" s="102">
        <v>-769900</v>
      </c>
      <c r="O93" s="111">
        <f t="shared" si="36"/>
        <v>1778300</v>
      </c>
      <c r="P93" s="102"/>
      <c r="Q93" s="111">
        <f t="shared" si="37"/>
        <v>1778300</v>
      </c>
      <c r="R93" s="102">
        <v>-205000</v>
      </c>
      <c r="S93" s="111">
        <v>1573300</v>
      </c>
    </row>
    <row r="94" spans="1:19" ht="25.5">
      <c r="A94" s="17" t="s">
        <v>104</v>
      </c>
      <c r="B94" s="12" t="s">
        <v>105</v>
      </c>
      <c r="C94" s="171">
        <v>3455000</v>
      </c>
      <c r="D94" s="86"/>
      <c r="E94" s="171">
        <f t="shared" si="27"/>
        <v>3455000</v>
      </c>
      <c r="F94" s="86"/>
      <c r="G94" s="171">
        <f t="shared" si="29"/>
        <v>3455000</v>
      </c>
      <c r="H94" s="86"/>
      <c r="I94" s="171">
        <f t="shared" si="30"/>
        <v>3455000</v>
      </c>
      <c r="J94" s="86"/>
      <c r="K94" s="172">
        <f t="shared" si="31"/>
        <v>3455000</v>
      </c>
      <c r="L94" s="100"/>
      <c r="M94" s="172">
        <f t="shared" si="35"/>
        <v>3455000</v>
      </c>
      <c r="N94" s="100"/>
      <c r="O94" s="172">
        <f t="shared" si="36"/>
        <v>3455000</v>
      </c>
      <c r="P94" s="100"/>
      <c r="Q94" s="172">
        <f t="shared" si="37"/>
        <v>3455000</v>
      </c>
      <c r="R94" s="100"/>
      <c r="S94" s="172">
        <v>3455000</v>
      </c>
    </row>
    <row r="95" spans="1:19" ht="25.5">
      <c r="A95" s="58" t="s">
        <v>129</v>
      </c>
      <c r="B95" s="12" t="s">
        <v>141</v>
      </c>
      <c r="C95" s="110">
        <v>1471400</v>
      </c>
      <c r="D95" s="86"/>
      <c r="E95" s="110">
        <f t="shared" si="27"/>
        <v>1471400</v>
      </c>
      <c r="F95" s="86"/>
      <c r="G95" s="110">
        <f t="shared" si="29"/>
        <v>1471400</v>
      </c>
      <c r="H95" s="86"/>
      <c r="I95" s="110">
        <f t="shared" si="30"/>
        <v>1471400</v>
      </c>
      <c r="J95" s="86"/>
      <c r="K95" s="111">
        <f t="shared" si="31"/>
        <v>1471400</v>
      </c>
      <c r="L95" s="100"/>
      <c r="M95" s="111">
        <f t="shared" si="35"/>
        <v>1471400</v>
      </c>
      <c r="N95" s="100"/>
      <c r="O95" s="111">
        <f t="shared" si="36"/>
        <v>1471400</v>
      </c>
      <c r="P95" s="100"/>
      <c r="Q95" s="111">
        <f t="shared" si="37"/>
        <v>1471400</v>
      </c>
      <c r="R95" s="100"/>
      <c r="S95" s="111">
        <v>1471400</v>
      </c>
    </row>
    <row r="96" spans="1:19">
      <c r="A96" s="58" t="s">
        <v>107</v>
      </c>
      <c r="B96" s="12" t="s">
        <v>166</v>
      </c>
      <c r="C96" s="171">
        <v>1534000</v>
      </c>
      <c r="D96" s="86"/>
      <c r="E96" s="171">
        <f t="shared" si="27"/>
        <v>1534000</v>
      </c>
      <c r="F96" s="86"/>
      <c r="G96" s="171">
        <f t="shared" si="29"/>
        <v>1534000</v>
      </c>
      <c r="H96" s="86"/>
      <c r="I96" s="171">
        <f t="shared" si="30"/>
        <v>1534000</v>
      </c>
      <c r="J96" s="86"/>
      <c r="K96" s="172">
        <f t="shared" si="31"/>
        <v>1534000</v>
      </c>
      <c r="L96" s="100"/>
      <c r="M96" s="172">
        <f t="shared" si="35"/>
        <v>1534000</v>
      </c>
      <c r="N96" s="100"/>
      <c r="O96" s="172">
        <f t="shared" si="36"/>
        <v>1534000</v>
      </c>
      <c r="P96" s="100"/>
      <c r="Q96" s="172">
        <f t="shared" si="37"/>
        <v>1534000</v>
      </c>
      <c r="R96" s="100"/>
      <c r="S96" s="172">
        <v>1534000</v>
      </c>
    </row>
    <row r="97" spans="1:19" ht="25.5">
      <c r="A97" s="58" t="s">
        <v>167</v>
      </c>
      <c r="B97" s="12" t="s">
        <v>121</v>
      </c>
      <c r="C97" s="110">
        <v>822800</v>
      </c>
      <c r="D97" s="86"/>
      <c r="E97" s="110">
        <f t="shared" si="27"/>
        <v>822800</v>
      </c>
      <c r="F97" s="86"/>
      <c r="G97" s="110">
        <f t="shared" si="29"/>
        <v>822800</v>
      </c>
      <c r="H97" s="86"/>
      <c r="I97" s="110">
        <f t="shared" si="30"/>
        <v>822800</v>
      </c>
      <c r="J97" s="86"/>
      <c r="K97" s="111">
        <f t="shared" si="31"/>
        <v>822800</v>
      </c>
      <c r="L97" s="100"/>
      <c r="M97" s="111">
        <f t="shared" si="35"/>
        <v>822800</v>
      </c>
      <c r="N97" s="100"/>
      <c r="O97" s="111">
        <f t="shared" si="36"/>
        <v>822800</v>
      </c>
      <c r="P97" s="100"/>
      <c r="Q97" s="111">
        <f t="shared" si="37"/>
        <v>822800</v>
      </c>
      <c r="R97" s="100"/>
      <c r="S97" s="111">
        <v>822800</v>
      </c>
    </row>
    <row r="98" spans="1:19" ht="38.25">
      <c r="A98" s="58" t="s">
        <v>168</v>
      </c>
      <c r="B98" s="12" t="s">
        <v>123</v>
      </c>
      <c r="C98" s="110">
        <v>12700</v>
      </c>
      <c r="D98" s="86"/>
      <c r="E98" s="110">
        <f t="shared" si="27"/>
        <v>12700</v>
      </c>
      <c r="F98" s="86"/>
      <c r="G98" s="110">
        <f t="shared" si="29"/>
        <v>12700</v>
      </c>
      <c r="H98" s="86"/>
      <c r="I98" s="110">
        <f t="shared" si="30"/>
        <v>12700</v>
      </c>
      <c r="J98" s="86"/>
      <c r="K98" s="111">
        <f t="shared" si="31"/>
        <v>12700</v>
      </c>
      <c r="L98" s="100"/>
      <c r="M98" s="111">
        <f t="shared" si="35"/>
        <v>12700</v>
      </c>
      <c r="N98" s="100"/>
      <c r="O98" s="111">
        <f t="shared" si="36"/>
        <v>12700</v>
      </c>
      <c r="P98" s="100"/>
      <c r="Q98" s="111">
        <f t="shared" si="37"/>
        <v>12700</v>
      </c>
      <c r="R98" s="100"/>
      <c r="S98" s="111">
        <v>12700</v>
      </c>
    </row>
    <row r="99" spans="1:19" ht="38.25">
      <c r="A99" s="58" t="s">
        <v>129</v>
      </c>
      <c r="B99" s="38" t="s">
        <v>139</v>
      </c>
      <c r="C99" s="110">
        <v>44600</v>
      </c>
      <c r="D99" s="86"/>
      <c r="E99" s="110">
        <f t="shared" si="27"/>
        <v>44600</v>
      </c>
      <c r="F99" s="86"/>
      <c r="G99" s="110">
        <f t="shared" si="29"/>
        <v>44600</v>
      </c>
      <c r="H99" s="86"/>
      <c r="I99" s="110">
        <f t="shared" si="30"/>
        <v>44600</v>
      </c>
      <c r="J99" s="86"/>
      <c r="K99" s="111">
        <f t="shared" si="31"/>
        <v>44600</v>
      </c>
      <c r="L99" s="100"/>
      <c r="M99" s="111">
        <f t="shared" si="35"/>
        <v>44600</v>
      </c>
      <c r="N99" s="100"/>
      <c r="O99" s="111">
        <f t="shared" si="36"/>
        <v>44600</v>
      </c>
      <c r="P99" s="102">
        <v>-44600</v>
      </c>
      <c r="Q99" s="111">
        <f t="shared" si="37"/>
        <v>0</v>
      </c>
      <c r="R99" s="102"/>
      <c r="S99" s="111">
        <v>0</v>
      </c>
    </row>
    <row r="100" spans="1:19" ht="84.95" customHeight="1">
      <c r="A100" s="58" t="s">
        <v>129</v>
      </c>
      <c r="B100" s="12" t="s">
        <v>191</v>
      </c>
      <c r="C100" s="110"/>
      <c r="D100" s="86"/>
      <c r="E100" s="110"/>
      <c r="F100" s="86"/>
      <c r="G100" s="110"/>
      <c r="H100" s="86"/>
      <c r="I100" s="110">
        <f t="shared" si="30"/>
        <v>0</v>
      </c>
      <c r="J100" s="100">
        <v>3900</v>
      </c>
      <c r="K100" s="111">
        <f t="shared" si="31"/>
        <v>3900</v>
      </c>
      <c r="L100" s="100"/>
      <c r="M100" s="111">
        <f t="shared" si="35"/>
        <v>3900</v>
      </c>
      <c r="N100" s="100"/>
      <c r="O100" s="111">
        <f t="shared" si="36"/>
        <v>3900</v>
      </c>
      <c r="P100" s="100"/>
      <c r="Q100" s="111">
        <f t="shared" si="37"/>
        <v>3900</v>
      </c>
      <c r="R100" s="100"/>
      <c r="S100" s="111">
        <v>3900</v>
      </c>
    </row>
    <row r="101" spans="1:19">
      <c r="A101" s="58"/>
      <c r="B101" s="167" t="s">
        <v>85</v>
      </c>
      <c r="C101" s="186">
        <f>C103+C105+C104+C106</f>
        <v>4574300</v>
      </c>
      <c r="D101" s="186">
        <f>D103+D105+D104+D106</f>
        <v>676800</v>
      </c>
      <c r="E101" s="186">
        <f t="shared" si="27"/>
        <v>5251100</v>
      </c>
      <c r="F101" s="186">
        <f>F103+F105+F104+F106</f>
        <v>0</v>
      </c>
      <c r="G101" s="186">
        <f t="shared" si="29"/>
        <v>5251100</v>
      </c>
      <c r="H101" s="186">
        <f>H103+H105+H104+H106</f>
        <v>0</v>
      </c>
      <c r="I101" s="186">
        <f t="shared" si="30"/>
        <v>5251100</v>
      </c>
      <c r="J101" s="186">
        <f>J103+J105+J104+J106</f>
        <v>0</v>
      </c>
      <c r="K101" s="187">
        <f t="shared" si="31"/>
        <v>5251100</v>
      </c>
      <c r="L101" s="187">
        <f>L103+L105+L104+L106</f>
        <v>0</v>
      </c>
      <c r="M101" s="187">
        <f t="shared" si="35"/>
        <v>5251100</v>
      </c>
      <c r="N101" s="187">
        <f>N103+N105+N104+N106</f>
        <v>0</v>
      </c>
      <c r="O101" s="187">
        <f t="shared" si="36"/>
        <v>5251100</v>
      </c>
      <c r="P101" s="187">
        <f>P103+P105+P104+P106</f>
        <v>13300</v>
      </c>
      <c r="Q101" s="187">
        <f t="shared" si="37"/>
        <v>5264400</v>
      </c>
      <c r="R101" s="187">
        <f>R103+R105+R104+R106</f>
        <v>0</v>
      </c>
      <c r="S101" s="187">
        <v>5264400</v>
      </c>
    </row>
    <row r="102" spans="1:19">
      <c r="A102" s="58"/>
      <c r="B102" s="167" t="s">
        <v>83</v>
      </c>
      <c r="C102" s="167"/>
      <c r="D102" s="86"/>
      <c r="E102" s="189">
        <f t="shared" si="27"/>
        <v>0</v>
      </c>
      <c r="F102" s="86"/>
      <c r="G102" s="189">
        <f t="shared" si="29"/>
        <v>0</v>
      </c>
      <c r="H102" s="86"/>
      <c r="I102" s="189">
        <f t="shared" si="30"/>
        <v>0</v>
      </c>
      <c r="J102" s="86"/>
      <c r="K102" s="190">
        <f t="shared" si="31"/>
        <v>0</v>
      </c>
      <c r="L102" s="100"/>
      <c r="M102" s="190">
        <f t="shared" si="35"/>
        <v>0</v>
      </c>
      <c r="N102" s="100"/>
      <c r="O102" s="190">
        <f t="shared" si="36"/>
        <v>0</v>
      </c>
      <c r="P102" s="100"/>
      <c r="Q102" s="190">
        <f t="shared" si="37"/>
        <v>0</v>
      </c>
      <c r="R102" s="100"/>
      <c r="S102" s="190">
        <v>0</v>
      </c>
    </row>
    <row r="103" spans="1:19" ht="25.5">
      <c r="A103" s="17" t="s">
        <v>108</v>
      </c>
      <c r="B103" s="12" t="s">
        <v>142</v>
      </c>
      <c r="C103" s="110">
        <v>1945000</v>
      </c>
      <c r="D103" s="86"/>
      <c r="E103" s="110">
        <f t="shared" si="27"/>
        <v>1945000</v>
      </c>
      <c r="F103" s="86"/>
      <c r="G103" s="110">
        <f t="shared" si="29"/>
        <v>1945000</v>
      </c>
      <c r="H103" s="86"/>
      <c r="I103" s="110">
        <f t="shared" si="30"/>
        <v>1945000</v>
      </c>
      <c r="J103" s="86"/>
      <c r="K103" s="111">
        <f t="shared" si="31"/>
        <v>1945000</v>
      </c>
      <c r="L103" s="100"/>
      <c r="M103" s="111">
        <f t="shared" si="35"/>
        <v>1945000</v>
      </c>
      <c r="N103" s="100"/>
      <c r="O103" s="111">
        <f t="shared" si="36"/>
        <v>1945000</v>
      </c>
      <c r="P103" s="100"/>
      <c r="Q103" s="111">
        <f t="shared" si="37"/>
        <v>1945000</v>
      </c>
      <c r="R103" s="100"/>
      <c r="S103" s="111">
        <v>1945000</v>
      </c>
    </row>
    <row r="104" spans="1:19" ht="38.25">
      <c r="A104" s="58" t="s">
        <v>120</v>
      </c>
      <c r="B104" s="12" t="s">
        <v>144</v>
      </c>
      <c r="C104" s="110">
        <v>9400</v>
      </c>
      <c r="D104" s="86"/>
      <c r="E104" s="110">
        <f t="shared" si="27"/>
        <v>9400</v>
      </c>
      <c r="F104" s="86"/>
      <c r="G104" s="110">
        <f t="shared" si="29"/>
        <v>9400</v>
      </c>
      <c r="H104" s="86"/>
      <c r="I104" s="110">
        <f t="shared" si="30"/>
        <v>9400</v>
      </c>
      <c r="J104" s="86"/>
      <c r="K104" s="111">
        <f t="shared" si="31"/>
        <v>9400</v>
      </c>
      <c r="L104" s="100"/>
      <c r="M104" s="111">
        <f t="shared" si="35"/>
        <v>9400</v>
      </c>
      <c r="N104" s="100"/>
      <c r="O104" s="111">
        <f t="shared" si="36"/>
        <v>9400</v>
      </c>
      <c r="P104" s="102">
        <v>13300</v>
      </c>
      <c r="Q104" s="111">
        <f t="shared" si="37"/>
        <v>22700</v>
      </c>
      <c r="R104" s="102"/>
      <c r="S104" s="111">
        <v>22700</v>
      </c>
    </row>
    <row r="105" spans="1:19" ht="25.5">
      <c r="A105" s="58" t="s">
        <v>109</v>
      </c>
      <c r="B105" s="12" t="s">
        <v>143</v>
      </c>
      <c r="C105" s="110">
        <v>2619900</v>
      </c>
      <c r="D105" s="86"/>
      <c r="E105" s="110">
        <f t="shared" si="27"/>
        <v>2619900</v>
      </c>
      <c r="F105" s="86"/>
      <c r="G105" s="110">
        <f t="shared" si="29"/>
        <v>2619900</v>
      </c>
      <c r="H105" s="86"/>
      <c r="I105" s="110">
        <f t="shared" si="30"/>
        <v>2619900</v>
      </c>
      <c r="J105" s="86"/>
      <c r="K105" s="111">
        <f t="shared" si="31"/>
        <v>2619900</v>
      </c>
      <c r="L105" s="100"/>
      <c r="M105" s="111">
        <f t="shared" si="35"/>
        <v>2619900</v>
      </c>
      <c r="N105" s="100"/>
      <c r="O105" s="111">
        <f t="shared" si="36"/>
        <v>2619900</v>
      </c>
      <c r="P105" s="100"/>
      <c r="Q105" s="111">
        <f t="shared" si="37"/>
        <v>2619900</v>
      </c>
      <c r="R105" s="100"/>
      <c r="S105" s="111">
        <v>2619900</v>
      </c>
    </row>
    <row r="106" spans="1:19" ht="51">
      <c r="A106" s="58" t="s">
        <v>176</v>
      </c>
      <c r="B106" s="12" t="s">
        <v>175</v>
      </c>
      <c r="C106" s="110">
        <v>0</v>
      </c>
      <c r="D106" s="102">
        <v>676800</v>
      </c>
      <c r="E106" s="110">
        <f>SUM(C106:D106)</f>
        <v>676800</v>
      </c>
      <c r="F106" s="102"/>
      <c r="G106" s="110">
        <f>SUM(E106:F106)</f>
        <v>676800</v>
      </c>
      <c r="H106" s="102"/>
      <c r="I106" s="110">
        <f>SUM(G106:H106)</f>
        <v>676800</v>
      </c>
      <c r="J106" s="102"/>
      <c r="K106" s="111">
        <f>SUM(I106:J106)</f>
        <v>676800</v>
      </c>
      <c r="L106" s="102"/>
      <c r="M106" s="111">
        <f>SUM(K106:L106)</f>
        <v>676800</v>
      </c>
      <c r="N106" s="102"/>
      <c r="O106" s="111">
        <f>SUM(M106:N106)</f>
        <v>676800</v>
      </c>
      <c r="P106" s="102"/>
      <c r="Q106" s="111">
        <f>SUM(O106:P106)</f>
        <v>676800</v>
      </c>
      <c r="R106" s="102"/>
      <c r="S106" s="111">
        <v>676800</v>
      </c>
    </row>
    <row r="107" spans="1:19">
      <c r="A107" s="17"/>
      <c r="B107" s="188" t="s">
        <v>110</v>
      </c>
      <c r="C107" s="81">
        <f>C118+C109</f>
        <v>39300</v>
      </c>
      <c r="D107" s="81">
        <f>D118+D109</f>
        <v>1687500</v>
      </c>
      <c r="E107" s="81">
        <f t="shared" si="27"/>
        <v>1726800</v>
      </c>
      <c r="F107" s="81">
        <f>F118+F109</f>
        <v>9899739</v>
      </c>
      <c r="G107" s="81">
        <f t="shared" ref="G107:G108" si="38">SUM(E107:F107)</f>
        <v>11626539</v>
      </c>
      <c r="H107" s="81">
        <f>H118+H109</f>
        <v>0</v>
      </c>
      <c r="I107" s="81">
        <f t="shared" ref="I107:I108" si="39">SUM(G107:H107)</f>
        <v>11626539</v>
      </c>
      <c r="J107" s="81">
        <f>J118+J109</f>
        <v>193250</v>
      </c>
      <c r="K107" s="121">
        <f>SUM(I107:J107)</f>
        <v>11819789</v>
      </c>
      <c r="L107" s="121">
        <f>L118+L109</f>
        <v>652520</v>
      </c>
      <c r="M107" s="121">
        <f>SUM(K107:L107)</f>
        <v>12472309</v>
      </c>
      <c r="N107" s="121">
        <f>N118+N109</f>
        <v>1038034</v>
      </c>
      <c r="O107" s="121">
        <f>SUM(M107:N107)</f>
        <v>13510343</v>
      </c>
      <c r="P107" s="121">
        <f>P118+P109</f>
        <v>249000</v>
      </c>
      <c r="Q107" s="121">
        <f>SUM(O107:P107)</f>
        <v>13759343</v>
      </c>
      <c r="R107" s="121">
        <f>R118+R109</f>
        <v>1342628</v>
      </c>
      <c r="S107" s="121">
        <v>15101971</v>
      </c>
    </row>
    <row r="108" spans="1:19">
      <c r="A108" s="17"/>
      <c r="B108" s="167" t="s">
        <v>83</v>
      </c>
      <c r="C108" s="167"/>
      <c r="D108" s="86"/>
      <c r="E108" s="189">
        <f t="shared" si="27"/>
        <v>0</v>
      </c>
      <c r="F108" s="86"/>
      <c r="G108" s="189">
        <f t="shared" si="38"/>
        <v>0</v>
      </c>
      <c r="H108" s="86"/>
      <c r="I108" s="189">
        <f t="shared" si="39"/>
        <v>0</v>
      </c>
      <c r="J108" s="86"/>
      <c r="K108" s="190">
        <f t="shared" ref="K108" si="40">SUM(I108:J108)</f>
        <v>0</v>
      </c>
      <c r="L108" s="100"/>
      <c r="M108" s="190">
        <f t="shared" ref="M108" si="41">SUM(K108:L108)</f>
        <v>0</v>
      </c>
      <c r="N108" s="100"/>
      <c r="O108" s="190">
        <f t="shared" ref="O108" si="42">SUM(M108:N108)</f>
        <v>0</v>
      </c>
      <c r="P108" s="100"/>
      <c r="Q108" s="190">
        <f t="shared" ref="Q108" si="43">SUM(O108:P108)</f>
        <v>0</v>
      </c>
      <c r="R108" s="100"/>
      <c r="S108" s="190">
        <v>0</v>
      </c>
    </row>
    <row r="109" spans="1:19">
      <c r="A109" s="49"/>
      <c r="B109" s="112" t="s">
        <v>84</v>
      </c>
      <c r="C109" s="186">
        <f>C110+C112</f>
        <v>0</v>
      </c>
      <c r="D109" s="186">
        <f>D110+D111+D112+D113+D115</f>
        <v>1687500</v>
      </c>
      <c r="E109" s="186">
        <f>E110+E112</f>
        <v>1687500</v>
      </c>
      <c r="F109" s="186">
        <f>F110+F111+F112+F113+F115</f>
        <v>9899739</v>
      </c>
      <c r="G109" s="186">
        <f>G110+G112+G113+G115</f>
        <v>6507239</v>
      </c>
      <c r="H109" s="186">
        <f>H110+H111+H112+H113+H115</f>
        <v>0</v>
      </c>
      <c r="I109" s="186">
        <f>I110+I112+I113+I115</f>
        <v>6507239</v>
      </c>
      <c r="J109" s="186">
        <f>J110+J111+J112+J113+J114+J115</f>
        <v>133250</v>
      </c>
      <c r="K109" s="187">
        <f>K110+K111+K112+K113+K114+K115</f>
        <v>11720489</v>
      </c>
      <c r="L109" s="187">
        <f>L110+L111+L112+L113+L114+L115+L117</f>
        <v>652520</v>
      </c>
      <c r="M109" s="187">
        <f>M110+M111+M112+M113+M114+M115+M117</f>
        <v>12373009</v>
      </c>
      <c r="N109" s="187">
        <f>N110+N111+N112+N113+N114+N115+N117</f>
        <v>1038034</v>
      </c>
      <c r="O109" s="187">
        <f>O110+O111+O112+O113+O114+O115+O117</f>
        <v>13411043</v>
      </c>
      <c r="P109" s="187">
        <f>P110+P111+P112+P113+P114+P115+P116+P117</f>
        <v>249000</v>
      </c>
      <c r="Q109" s="187">
        <f>Q110+Q111+Q112+Q113+Q114+Q115+Q116+Q117</f>
        <v>13660043</v>
      </c>
      <c r="R109" s="187">
        <f>R110+R111+R112+R113+R114+R115+R116+R117</f>
        <v>1262628</v>
      </c>
      <c r="S109" s="187">
        <v>14922671</v>
      </c>
    </row>
    <row r="110" spans="1:19" ht="25.5">
      <c r="A110" s="98" t="s">
        <v>171</v>
      </c>
      <c r="B110" s="12" t="s">
        <v>172</v>
      </c>
      <c r="C110" s="110">
        <v>0</v>
      </c>
      <c r="D110" s="102">
        <v>1172500</v>
      </c>
      <c r="E110" s="110">
        <f>SUM(C110:D110)</f>
        <v>1172500</v>
      </c>
      <c r="F110" s="102"/>
      <c r="G110" s="110">
        <f>SUM(E110:F110)</f>
        <v>1172500</v>
      </c>
      <c r="H110" s="102"/>
      <c r="I110" s="110">
        <f t="shared" ref="I110:I115" si="44">SUM(G110:H110)</f>
        <v>1172500</v>
      </c>
      <c r="J110" s="102"/>
      <c r="K110" s="111">
        <f t="shared" ref="K110:K117" si="45">SUM(I110:J110)</f>
        <v>1172500</v>
      </c>
      <c r="L110" s="102">
        <v>13020</v>
      </c>
      <c r="M110" s="111">
        <f t="shared" ref="M110:M117" si="46">SUM(K110:L110)</f>
        <v>1185520</v>
      </c>
      <c r="N110" s="102">
        <v>38034</v>
      </c>
      <c r="O110" s="111">
        <f t="shared" ref="O110:O117" si="47">SUM(M110:N110)</f>
        <v>1223554</v>
      </c>
      <c r="P110" s="102"/>
      <c r="Q110" s="111">
        <f t="shared" ref="Q110:Q117" si="48">SUM(O110:P110)</f>
        <v>1223554</v>
      </c>
      <c r="R110" s="102"/>
      <c r="S110" s="111">
        <v>1223554</v>
      </c>
    </row>
    <row r="111" spans="1:19" ht="30.75" customHeight="1">
      <c r="A111" s="17" t="s">
        <v>171</v>
      </c>
      <c r="B111" s="12" t="s">
        <v>214</v>
      </c>
      <c r="C111" s="110"/>
      <c r="D111" s="102"/>
      <c r="E111" s="110">
        <f>SUM(C111:D111)</f>
        <v>0</v>
      </c>
      <c r="F111" s="102">
        <v>5080000</v>
      </c>
      <c r="G111" s="110">
        <f>SUM(E111:F111)</f>
        <v>5080000</v>
      </c>
      <c r="H111" s="102"/>
      <c r="I111" s="110">
        <f t="shared" si="44"/>
        <v>5080000</v>
      </c>
      <c r="J111" s="102"/>
      <c r="K111" s="111">
        <f t="shared" si="45"/>
        <v>5080000</v>
      </c>
      <c r="L111" s="102"/>
      <c r="M111" s="111">
        <f t="shared" si="46"/>
        <v>5080000</v>
      </c>
      <c r="N111" s="102">
        <v>1000000</v>
      </c>
      <c r="O111" s="111">
        <f t="shared" si="47"/>
        <v>6080000</v>
      </c>
      <c r="P111" s="102"/>
      <c r="Q111" s="111">
        <f t="shared" si="48"/>
        <v>6080000</v>
      </c>
      <c r="R111" s="102"/>
      <c r="S111" s="111">
        <v>6080000</v>
      </c>
    </row>
    <row r="112" spans="1:19" ht="25.5">
      <c r="A112" s="17" t="s">
        <v>171</v>
      </c>
      <c r="B112" s="12" t="s">
        <v>215</v>
      </c>
      <c r="C112" s="110">
        <v>0</v>
      </c>
      <c r="D112" s="102">
        <f>240000+275000</f>
        <v>515000</v>
      </c>
      <c r="E112" s="110">
        <f>SUM(C112:D112)</f>
        <v>515000</v>
      </c>
      <c r="F112" s="102">
        <v>2245000</v>
      </c>
      <c r="G112" s="110">
        <f>SUM(E112:F112)</f>
        <v>2760000</v>
      </c>
      <c r="H112" s="102"/>
      <c r="I112" s="110">
        <f t="shared" si="44"/>
        <v>2760000</v>
      </c>
      <c r="J112" s="102"/>
      <c r="K112" s="111">
        <f t="shared" si="45"/>
        <v>2760000</v>
      </c>
      <c r="L112" s="102">
        <v>450000</v>
      </c>
      <c r="M112" s="111">
        <f t="shared" si="46"/>
        <v>3210000</v>
      </c>
      <c r="N112" s="102"/>
      <c r="O112" s="111">
        <f t="shared" si="47"/>
        <v>3210000</v>
      </c>
      <c r="P112" s="102"/>
      <c r="Q112" s="111">
        <f t="shared" si="48"/>
        <v>3210000</v>
      </c>
      <c r="R112" s="102"/>
      <c r="S112" s="111">
        <v>3210000</v>
      </c>
    </row>
    <row r="113" spans="1:19" ht="25.5">
      <c r="A113" s="17" t="s">
        <v>171</v>
      </c>
      <c r="B113" s="12" t="s">
        <v>216</v>
      </c>
      <c r="C113" s="110">
        <v>0</v>
      </c>
      <c r="D113" s="102"/>
      <c r="E113" s="110">
        <f>SUM(C113:D113)</f>
        <v>0</v>
      </c>
      <c r="F113" s="102">
        <f>70000+500000</f>
        <v>570000</v>
      </c>
      <c r="G113" s="110">
        <f>SUM(E113:F113)</f>
        <v>570000</v>
      </c>
      <c r="H113" s="102"/>
      <c r="I113" s="110">
        <f t="shared" si="44"/>
        <v>570000</v>
      </c>
      <c r="J113" s="102"/>
      <c r="K113" s="111">
        <f t="shared" si="45"/>
        <v>570000</v>
      </c>
      <c r="L113" s="102">
        <f>117000+50000</f>
        <v>167000</v>
      </c>
      <c r="M113" s="111">
        <f t="shared" si="46"/>
        <v>737000</v>
      </c>
      <c r="N113" s="102"/>
      <c r="O113" s="111">
        <f t="shared" si="47"/>
        <v>737000</v>
      </c>
      <c r="P113" s="102"/>
      <c r="Q113" s="111">
        <f t="shared" si="48"/>
        <v>737000</v>
      </c>
      <c r="R113" s="102"/>
      <c r="S113" s="111">
        <v>737000</v>
      </c>
    </row>
    <row r="114" spans="1:19">
      <c r="A114" s="17" t="s">
        <v>171</v>
      </c>
      <c r="B114" s="12" t="s">
        <v>185</v>
      </c>
      <c r="C114" s="110"/>
      <c r="D114" s="102"/>
      <c r="E114" s="110"/>
      <c r="F114" s="102"/>
      <c r="G114" s="110"/>
      <c r="H114" s="102"/>
      <c r="I114" s="110">
        <f t="shared" si="44"/>
        <v>0</v>
      </c>
      <c r="J114" s="102">
        <v>133250</v>
      </c>
      <c r="K114" s="111">
        <f t="shared" si="45"/>
        <v>133250</v>
      </c>
      <c r="L114" s="102"/>
      <c r="M114" s="111">
        <f t="shared" si="46"/>
        <v>133250</v>
      </c>
      <c r="N114" s="102"/>
      <c r="O114" s="111">
        <f t="shared" si="47"/>
        <v>133250</v>
      </c>
      <c r="P114" s="102"/>
      <c r="Q114" s="111">
        <f t="shared" si="48"/>
        <v>133250</v>
      </c>
      <c r="R114" s="102"/>
      <c r="S114" s="111">
        <v>133250</v>
      </c>
    </row>
    <row r="115" spans="1:19" ht="25.5">
      <c r="A115" s="17" t="s">
        <v>171</v>
      </c>
      <c r="B115" s="12" t="s">
        <v>203</v>
      </c>
      <c r="C115" s="110">
        <v>0</v>
      </c>
      <c r="D115" s="102"/>
      <c r="E115" s="110">
        <f>SUM(C115:D115)</f>
        <v>0</v>
      </c>
      <c r="F115" s="102">
        <v>2004739</v>
      </c>
      <c r="G115" s="110">
        <f>SUM(E115:F115)</f>
        <v>2004739</v>
      </c>
      <c r="H115" s="102"/>
      <c r="I115" s="110">
        <f t="shared" si="44"/>
        <v>2004739</v>
      </c>
      <c r="J115" s="102"/>
      <c r="K115" s="111">
        <f t="shared" si="45"/>
        <v>2004739</v>
      </c>
      <c r="L115" s="102"/>
      <c r="M115" s="111">
        <f t="shared" si="46"/>
        <v>2004739</v>
      </c>
      <c r="N115" s="102"/>
      <c r="O115" s="111">
        <f t="shared" si="47"/>
        <v>2004739</v>
      </c>
      <c r="P115" s="102"/>
      <c r="Q115" s="111">
        <f t="shared" si="48"/>
        <v>2004739</v>
      </c>
      <c r="R115" s="102">
        <v>1262628</v>
      </c>
      <c r="S115" s="111">
        <v>3267367</v>
      </c>
    </row>
    <row r="116" spans="1:19" ht="25.5">
      <c r="A116" s="17" t="s">
        <v>171</v>
      </c>
      <c r="B116" s="12" t="s">
        <v>220</v>
      </c>
      <c r="C116" s="110"/>
      <c r="D116" s="102"/>
      <c r="E116" s="110"/>
      <c r="F116" s="102"/>
      <c r="G116" s="110"/>
      <c r="H116" s="102"/>
      <c r="I116" s="110"/>
      <c r="J116" s="102"/>
      <c r="K116" s="111"/>
      <c r="L116" s="102"/>
      <c r="M116" s="111"/>
      <c r="N116" s="102"/>
      <c r="O116" s="111">
        <f t="shared" si="47"/>
        <v>0</v>
      </c>
      <c r="P116" s="102">
        <v>249000</v>
      </c>
      <c r="Q116" s="111">
        <f t="shared" si="48"/>
        <v>249000</v>
      </c>
      <c r="R116" s="102"/>
      <c r="S116" s="111">
        <v>249000</v>
      </c>
    </row>
    <row r="117" spans="1:19" ht="25.5">
      <c r="A117" s="58" t="s">
        <v>186</v>
      </c>
      <c r="B117" s="12" t="s">
        <v>187</v>
      </c>
      <c r="C117" s="110"/>
      <c r="D117" s="102"/>
      <c r="E117" s="110"/>
      <c r="F117" s="102"/>
      <c r="G117" s="110"/>
      <c r="H117" s="102"/>
      <c r="I117" s="110"/>
      <c r="J117" s="102"/>
      <c r="K117" s="111">
        <f t="shared" si="45"/>
        <v>0</v>
      </c>
      <c r="L117" s="102">
        <f>11250+11250</f>
        <v>22500</v>
      </c>
      <c r="M117" s="111">
        <f t="shared" si="46"/>
        <v>22500</v>
      </c>
      <c r="N117" s="102"/>
      <c r="O117" s="111">
        <f t="shared" si="47"/>
        <v>22500</v>
      </c>
      <c r="P117" s="102"/>
      <c r="Q117" s="111">
        <f t="shared" si="48"/>
        <v>22500</v>
      </c>
      <c r="R117" s="102"/>
      <c r="S117" s="111">
        <v>22500</v>
      </c>
    </row>
    <row r="118" spans="1:19">
      <c r="A118" s="17"/>
      <c r="B118" s="167" t="s">
        <v>85</v>
      </c>
      <c r="C118" s="186">
        <f>C120</f>
        <v>39300</v>
      </c>
      <c r="D118" s="186">
        <f>D120</f>
        <v>0</v>
      </c>
      <c r="E118" s="186">
        <f t="shared" si="27"/>
        <v>39300</v>
      </c>
      <c r="F118" s="186">
        <f>F120</f>
        <v>0</v>
      </c>
      <c r="G118" s="186">
        <f t="shared" ref="G118:G120" si="49">SUM(E118:F118)</f>
        <v>39300</v>
      </c>
      <c r="H118" s="186">
        <f>H120</f>
        <v>0</v>
      </c>
      <c r="I118" s="186">
        <f t="shared" ref="I118:I121" si="50">SUM(G118:H118)</f>
        <v>39300</v>
      </c>
      <c r="J118" s="186">
        <f t="shared" ref="J118:R118" si="51">J120+J121</f>
        <v>60000</v>
      </c>
      <c r="K118" s="187">
        <f t="shared" si="51"/>
        <v>99300</v>
      </c>
      <c r="L118" s="187">
        <f t="shared" si="51"/>
        <v>0</v>
      </c>
      <c r="M118" s="187">
        <f t="shared" si="51"/>
        <v>99300</v>
      </c>
      <c r="N118" s="187">
        <f t="shared" si="51"/>
        <v>0</v>
      </c>
      <c r="O118" s="187">
        <f t="shared" si="51"/>
        <v>99300</v>
      </c>
      <c r="P118" s="187">
        <f t="shared" si="51"/>
        <v>0</v>
      </c>
      <c r="Q118" s="187">
        <f t="shared" si="51"/>
        <v>99300</v>
      </c>
      <c r="R118" s="187">
        <f t="shared" si="51"/>
        <v>80000</v>
      </c>
      <c r="S118" s="187">
        <v>179300</v>
      </c>
    </row>
    <row r="119" spans="1:19">
      <c r="A119" s="17"/>
      <c r="B119" s="167" t="s">
        <v>83</v>
      </c>
      <c r="C119" s="167"/>
      <c r="D119" s="86"/>
      <c r="E119" s="189">
        <f t="shared" si="27"/>
        <v>0</v>
      </c>
      <c r="F119" s="86"/>
      <c r="G119" s="189">
        <f t="shared" si="49"/>
        <v>0</v>
      </c>
      <c r="H119" s="86"/>
      <c r="I119" s="189">
        <f t="shared" si="50"/>
        <v>0</v>
      </c>
      <c r="J119" s="86"/>
      <c r="K119" s="190">
        <f t="shared" ref="K119:K121" si="52">SUM(I119:J119)</f>
        <v>0</v>
      </c>
      <c r="L119" s="100"/>
      <c r="M119" s="190">
        <f t="shared" ref="M119:M121" si="53">SUM(K119:L119)</f>
        <v>0</v>
      </c>
      <c r="N119" s="100"/>
      <c r="O119" s="190">
        <f t="shared" ref="O119:O121" si="54">SUM(M119:N119)</f>
        <v>0</v>
      </c>
      <c r="P119" s="100"/>
      <c r="Q119" s="190">
        <f t="shared" ref="Q119:Q121" si="55">SUM(O119:P119)</f>
        <v>0</v>
      </c>
      <c r="R119" s="100"/>
      <c r="S119" s="190">
        <v>0</v>
      </c>
    </row>
    <row r="120" spans="1:19" ht="25.5">
      <c r="A120" s="58" t="s">
        <v>117</v>
      </c>
      <c r="B120" s="12" t="s">
        <v>217</v>
      </c>
      <c r="C120" s="110">
        <v>39300</v>
      </c>
      <c r="D120" s="86"/>
      <c r="E120" s="110">
        <f t="shared" si="27"/>
        <v>39300</v>
      </c>
      <c r="F120" s="86"/>
      <c r="G120" s="110">
        <f t="shared" si="49"/>
        <v>39300</v>
      </c>
      <c r="H120" s="86"/>
      <c r="I120" s="110">
        <f t="shared" si="50"/>
        <v>39300</v>
      </c>
      <c r="J120" s="86"/>
      <c r="K120" s="111">
        <f t="shared" si="52"/>
        <v>39300</v>
      </c>
      <c r="L120" s="100"/>
      <c r="M120" s="111">
        <f t="shared" si="53"/>
        <v>39300</v>
      </c>
      <c r="N120" s="100"/>
      <c r="O120" s="111">
        <f t="shared" si="54"/>
        <v>39300</v>
      </c>
      <c r="P120" s="100"/>
      <c r="Q120" s="111">
        <f t="shared" si="55"/>
        <v>39300</v>
      </c>
      <c r="R120" s="100"/>
      <c r="S120" s="111">
        <v>39300</v>
      </c>
    </row>
    <row r="121" spans="1:19" ht="25.5">
      <c r="A121" s="58" t="s">
        <v>186</v>
      </c>
      <c r="B121" s="12" t="s">
        <v>187</v>
      </c>
      <c r="C121" s="110"/>
      <c r="D121" s="86"/>
      <c r="E121" s="110"/>
      <c r="F121" s="86"/>
      <c r="G121" s="110"/>
      <c r="H121" s="86"/>
      <c r="I121" s="110">
        <f t="shared" si="50"/>
        <v>0</v>
      </c>
      <c r="J121" s="100">
        <v>60000</v>
      </c>
      <c r="K121" s="111">
        <f t="shared" si="52"/>
        <v>60000</v>
      </c>
      <c r="L121" s="100"/>
      <c r="M121" s="111">
        <f t="shared" si="53"/>
        <v>60000</v>
      </c>
      <c r="N121" s="100"/>
      <c r="O121" s="111">
        <f t="shared" si="54"/>
        <v>60000</v>
      </c>
      <c r="P121" s="100"/>
      <c r="Q121" s="111">
        <f t="shared" si="55"/>
        <v>60000</v>
      </c>
      <c r="R121" s="102">
        <f>50000+30000</f>
        <v>80000</v>
      </c>
      <c r="S121" s="111">
        <v>140000</v>
      </c>
    </row>
    <row r="122" spans="1:19">
      <c r="A122" s="17"/>
      <c r="B122" s="188" t="s">
        <v>122</v>
      </c>
      <c r="C122" s="81">
        <f>C123+C150</f>
        <v>30209800</v>
      </c>
      <c r="D122" s="81">
        <f>D123+D150</f>
        <v>3203700</v>
      </c>
      <c r="E122" s="81">
        <f>SUM(C122:D122)</f>
        <v>33413500</v>
      </c>
      <c r="F122" s="81">
        <f>F123+F150</f>
        <v>1355600</v>
      </c>
      <c r="G122" s="81">
        <f>SUM(E122:F122)</f>
        <v>34769100</v>
      </c>
      <c r="H122" s="81">
        <f>H123+H150</f>
        <v>0</v>
      </c>
      <c r="I122" s="81">
        <f>SUM(G122:H122)</f>
        <v>34769100</v>
      </c>
      <c r="J122" s="81">
        <f>J123+J150</f>
        <v>11653100</v>
      </c>
      <c r="K122" s="121">
        <f>SUM(I122:J122)</f>
        <v>46422200</v>
      </c>
      <c r="L122" s="121">
        <f>L123+L150</f>
        <v>40704700</v>
      </c>
      <c r="M122" s="121">
        <f>SUM(K122:L122)</f>
        <v>87126900</v>
      </c>
      <c r="N122" s="121">
        <f>N123+N150</f>
        <v>0</v>
      </c>
      <c r="O122" s="121">
        <f>SUM(M122:N122)</f>
        <v>87126900</v>
      </c>
      <c r="P122" s="121">
        <f>P123+P150</f>
        <v>9279300</v>
      </c>
      <c r="Q122" s="121">
        <f>SUM(O122:P122)</f>
        <v>96406200</v>
      </c>
      <c r="R122" s="121">
        <f>R123+R150</f>
        <v>9160700</v>
      </c>
      <c r="S122" s="121">
        <v>105566900</v>
      </c>
    </row>
    <row r="123" spans="1:19">
      <c r="A123" s="17"/>
      <c r="B123" s="112" t="s">
        <v>84</v>
      </c>
      <c r="C123" s="26">
        <f>C125+C130+C129+C134+C139</f>
        <v>30209800</v>
      </c>
      <c r="D123" s="81">
        <f>D125+D130+D129+D134</f>
        <v>3203700</v>
      </c>
      <c r="E123" s="81">
        <f>SUM(C123:D123)</f>
        <v>33413500</v>
      </c>
      <c r="F123" s="81">
        <f>F125+F130+F129+F134</f>
        <v>1035400</v>
      </c>
      <c r="G123" s="81">
        <f>SUM(E123:F123)</f>
        <v>34448900</v>
      </c>
      <c r="H123" s="81">
        <f>H125+H130+H129+H134</f>
        <v>0</v>
      </c>
      <c r="I123" s="81">
        <f>SUM(G123:H123)</f>
        <v>34448900</v>
      </c>
      <c r="J123" s="81">
        <f>J125+J130+J129+J134</f>
        <v>10367100</v>
      </c>
      <c r="K123" s="121">
        <f>SUM(I123:J123)</f>
        <v>44816000</v>
      </c>
      <c r="L123" s="121">
        <f>L125+L130+L129+L134+L133</f>
        <v>39957200</v>
      </c>
      <c r="M123" s="121">
        <f>SUM(K123:L123)</f>
        <v>84773200</v>
      </c>
      <c r="N123" s="121">
        <f>N125+N130+N129+N134+N133</f>
        <v>0</v>
      </c>
      <c r="O123" s="121">
        <f>SUM(M123:N123)</f>
        <v>84773200</v>
      </c>
      <c r="P123" s="121">
        <f>P125+P130+P129+P134+P133</f>
        <v>9108000</v>
      </c>
      <c r="Q123" s="121">
        <f>SUM(O123:P123)</f>
        <v>93881200</v>
      </c>
      <c r="R123" s="121">
        <f>R125+R130+R129+R134+R133</f>
        <v>9160700</v>
      </c>
      <c r="S123" s="121">
        <v>103041900</v>
      </c>
    </row>
    <row r="124" spans="1:19">
      <c r="A124" s="17"/>
      <c r="B124" s="167" t="s">
        <v>83</v>
      </c>
      <c r="C124" s="167"/>
      <c r="D124" s="86"/>
      <c r="E124" s="189">
        <f t="shared" si="27"/>
        <v>0</v>
      </c>
      <c r="F124" s="86"/>
      <c r="G124" s="189">
        <f t="shared" ref="G124" si="56">SUM(E124:F124)</f>
        <v>0</v>
      </c>
      <c r="H124" s="86"/>
      <c r="I124" s="189">
        <f t="shared" ref="I124" si="57">SUM(G124:H124)</f>
        <v>0</v>
      </c>
      <c r="J124" s="86"/>
      <c r="K124" s="190">
        <f t="shared" ref="K124" si="58">SUM(I124:J124)</f>
        <v>0</v>
      </c>
      <c r="L124" s="100"/>
      <c r="M124" s="190">
        <f t="shared" ref="M124" si="59">SUM(K124:L124)</f>
        <v>0</v>
      </c>
      <c r="N124" s="100"/>
      <c r="O124" s="190">
        <f t="shared" ref="O124" si="60">SUM(M124:N124)</f>
        <v>0</v>
      </c>
      <c r="P124" s="100"/>
      <c r="Q124" s="190">
        <f t="shared" ref="Q124" si="61">SUM(O124:P124)</f>
        <v>0</v>
      </c>
      <c r="R124" s="100"/>
      <c r="S124" s="190">
        <v>0</v>
      </c>
    </row>
    <row r="125" spans="1:19" ht="25.5">
      <c r="A125" s="50"/>
      <c r="B125" s="193" t="s">
        <v>138</v>
      </c>
      <c r="C125" s="194">
        <f>C126+C128</f>
        <v>16908000</v>
      </c>
      <c r="D125" s="91">
        <f>D126+D128+D127</f>
        <v>0</v>
      </c>
      <c r="E125" s="194">
        <f>SUM(C125:D125)</f>
        <v>16908000</v>
      </c>
      <c r="F125" s="91">
        <f>F126+F128+F127</f>
        <v>0</v>
      </c>
      <c r="G125" s="194">
        <f>SUM(E125:F125)</f>
        <v>16908000</v>
      </c>
      <c r="H125" s="91">
        <f>H126+H128+H127</f>
        <v>0</v>
      </c>
      <c r="I125" s="194">
        <f>SUM(G125:H125)</f>
        <v>16908000</v>
      </c>
      <c r="J125" s="91">
        <f>J126+J128+J127</f>
        <v>0</v>
      </c>
      <c r="K125" s="91">
        <f>SUM(I125:J125)</f>
        <v>16908000</v>
      </c>
      <c r="L125" s="91">
        <f>L126+L128+L127</f>
        <v>0</v>
      </c>
      <c r="M125" s="91">
        <f>SUM(K125:L125)</f>
        <v>16908000</v>
      </c>
      <c r="N125" s="91">
        <f>N126+N128+N127</f>
        <v>0</v>
      </c>
      <c r="O125" s="91">
        <f>SUM(M125:N125)</f>
        <v>16908000</v>
      </c>
      <c r="P125" s="91">
        <f>P126+P128+P127</f>
        <v>0</v>
      </c>
      <c r="Q125" s="91">
        <f>SUM(O125:P125)</f>
        <v>16908000</v>
      </c>
      <c r="R125" s="91">
        <f>R126+R128+R127</f>
        <v>0</v>
      </c>
      <c r="S125" s="91">
        <v>16908000</v>
      </c>
    </row>
    <row r="126" spans="1:19" hidden="1">
      <c r="A126" s="58" t="s">
        <v>130</v>
      </c>
      <c r="B126" s="160" t="s">
        <v>160</v>
      </c>
      <c r="C126" s="110">
        <v>2397000</v>
      </c>
      <c r="D126" s="103">
        <v>-2397000</v>
      </c>
      <c r="E126" s="110">
        <f t="shared" si="27"/>
        <v>0</v>
      </c>
      <c r="F126" s="103"/>
      <c r="G126" s="110">
        <f t="shared" ref="G126" si="62">SUM(E126:F126)</f>
        <v>0</v>
      </c>
      <c r="H126" s="103"/>
      <c r="I126" s="110">
        <f t="shared" ref="I126" si="63">SUM(G126:H126)</f>
        <v>0</v>
      </c>
      <c r="J126" s="103"/>
      <c r="K126" s="111">
        <f t="shared" ref="K126" si="64">SUM(I126:J126)</f>
        <v>0</v>
      </c>
      <c r="L126" s="103"/>
      <c r="M126" s="111">
        <f t="shared" ref="M126" si="65">SUM(K126:L126)</f>
        <v>0</v>
      </c>
      <c r="N126" s="103"/>
      <c r="O126" s="111">
        <f t="shared" ref="O126" si="66">SUM(M126:N126)</f>
        <v>0</v>
      </c>
      <c r="P126" s="103"/>
      <c r="Q126" s="111">
        <f t="shared" ref="Q126" si="67">SUM(O126:P126)</f>
        <v>0</v>
      </c>
      <c r="R126" s="103"/>
      <c r="S126" s="111">
        <v>0</v>
      </c>
    </row>
    <row r="127" spans="1:19">
      <c r="A127" s="58" t="s">
        <v>131</v>
      </c>
      <c r="B127" s="160" t="s">
        <v>160</v>
      </c>
      <c r="C127" s="110">
        <v>0</v>
      </c>
      <c r="D127" s="103">
        <v>2397000</v>
      </c>
      <c r="E127" s="110">
        <f>C127+D127</f>
        <v>2397000</v>
      </c>
      <c r="F127" s="103"/>
      <c r="G127" s="110">
        <f>E127+F127</f>
        <v>2397000</v>
      </c>
      <c r="H127" s="103"/>
      <c r="I127" s="110">
        <f>G127+H127</f>
        <v>2397000</v>
      </c>
      <c r="J127" s="103"/>
      <c r="K127" s="111">
        <f>I127+J127</f>
        <v>2397000</v>
      </c>
      <c r="L127" s="103"/>
      <c r="M127" s="111">
        <f>K127+L127</f>
        <v>2397000</v>
      </c>
      <c r="N127" s="103"/>
      <c r="O127" s="111">
        <f>M127+N127</f>
        <v>2397000</v>
      </c>
      <c r="P127" s="103"/>
      <c r="Q127" s="111">
        <f>O127+P127</f>
        <v>2397000</v>
      </c>
      <c r="R127" s="103"/>
      <c r="S127" s="111">
        <v>2397000</v>
      </c>
    </row>
    <row r="128" spans="1:19">
      <c r="A128" s="58" t="s">
        <v>130</v>
      </c>
      <c r="B128" s="160" t="s">
        <v>160</v>
      </c>
      <c r="C128" s="110">
        <v>14511000</v>
      </c>
      <c r="D128" s="103"/>
      <c r="E128" s="110">
        <f t="shared" si="27"/>
        <v>14511000</v>
      </c>
      <c r="F128" s="103"/>
      <c r="G128" s="110">
        <f t="shared" ref="G128:G132" si="68">SUM(E128:F128)</f>
        <v>14511000</v>
      </c>
      <c r="H128" s="103"/>
      <c r="I128" s="110">
        <f t="shared" ref="I128:I132" si="69">SUM(G128:H128)</f>
        <v>14511000</v>
      </c>
      <c r="J128" s="103"/>
      <c r="K128" s="111">
        <f t="shared" ref="K128:K132" si="70">SUM(I128:J128)</f>
        <v>14511000</v>
      </c>
      <c r="L128" s="103"/>
      <c r="M128" s="111">
        <f t="shared" ref="M128:M132" si="71">SUM(K128:L128)</f>
        <v>14511000</v>
      </c>
      <c r="N128" s="103"/>
      <c r="O128" s="111">
        <f t="shared" ref="O128:O132" si="72">SUM(M128:N128)</f>
        <v>14511000</v>
      </c>
      <c r="P128" s="103"/>
      <c r="Q128" s="111">
        <f t="shared" ref="Q128:Q132" si="73">SUM(O128:P128)</f>
        <v>14511000</v>
      </c>
      <c r="R128" s="103"/>
      <c r="S128" s="111">
        <v>14511000</v>
      </c>
    </row>
    <row r="129" spans="1:19" ht="38.25">
      <c r="A129" s="58" t="s">
        <v>131</v>
      </c>
      <c r="B129" s="188" t="s">
        <v>146</v>
      </c>
      <c r="C129" s="110">
        <v>3755000</v>
      </c>
      <c r="D129" s="86"/>
      <c r="E129" s="110">
        <f t="shared" si="27"/>
        <v>3755000</v>
      </c>
      <c r="F129" s="86"/>
      <c r="G129" s="110">
        <f t="shared" si="68"/>
        <v>3755000</v>
      </c>
      <c r="H129" s="86"/>
      <c r="I129" s="110">
        <f t="shared" si="69"/>
        <v>3755000</v>
      </c>
      <c r="J129" s="86"/>
      <c r="K129" s="111">
        <f t="shared" si="70"/>
        <v>3755000</v>
      </c>
      <c r="L129" s="102">
        <v>-1200000</v>
      </c>
      <c r="M129" s="111">
        <f t="shared" si="71"/>
        <v>2555000</v>
      </c>
      <c r="N129" s="102"/>
      <c r="O129" s="111">
        <f t="shared" si="72"/>
        <v>2555000</v>
      </c>
      <c r="P129" s="102">
        <v>-405000</v>
      </c>
      <c r="Q129" s="111">
        <f t="shared" si="73"/>
        <v>2150000</v>
      </c>
      <c r="R129" s="102">
        <v>-1100500</v>
      </c>
      <c r="S129" s="111">
        <v>1049500</v>
      </c>
    </row>
    <row r="130" spans="1:19" ht="25.5">
      <c r="A130" s="58" t="s">
        <v>132</v>
      </c>
      <c r="B130" s="188" t="s">
        <v>145</v>
      </c>
      <c r="C130" s="174">
        <f>C131+C132</f>
        <v>952000</v>
      </c>
      <c r="D130" s="86"/>
      <c r="E130" s="174">
        <f t="shared" si="27"/>
        <v>952000</v>
      </c>
      <c r="F130" s="86"/>
      <c r="G130" s="174">
        <f t="shared" si="68"/>
        <v>952000</v>
      </c>
      <c r="H130" s="86"/>
      <c r="I130" s="174">
        <f t="shared" si="69"/>
        <v>952000</v>
      </c>
      <c r="J130" s="86"/>
      <c r="K130" s="102">
        <f t="shared" si="70"/>
        <v>952000</v>
      </c>
      <c r="L130" s="100"/>
      <c r="M130" s="102">
        <f t="shared" si="71"/>
        <v>952000</v>
      </c>
      <c r="N130" s="100"/>
      <c r="O130" s="102">
        <f t="shared" si="72"/>
        <v>952000</v>
      </c>
      <c r="P130" s="100"/>
      <c r="Q130" s="102">
        <f t="shared" si="73"/>
        <v>952000</v>
      </c>
      <c r="R130" s="100"/>
      <c r="S130" s="102">
        <v>952000</v>
      </c>
    </row>
    <row r="131" spans="1:19">
      <c r="A131" s="58" t="s">
        <v>132</v>
      </c>
      <c r="B131" s="160" t="s">
        <v>213</v>
      </c>
      <c r="C131" s="110">
        <v>706300</v>
      </c>
      <c r="D131" s="86"/>
      <c r="E131" s="110">
        <f t="shared" si="27"/>
        <v>706300</v>
      </c>
      <c r="F131" s="86"/>
      <c r="G131" s="110">
        <f t="shared" si="68"/>
        <v>706300</v>
      </c>
      <c r="H131" s="86"/>
      <c r="I131" s="110">
        <f t="shared" si="69"/>
        <v>706300</v>
      </c>
      <c r="J131" s="86"/>
      <c r="K131" s="111">
        <f t="shared" si="70"/>
        <v>706300</v>
      </c>
      <c r="L131" s="100"/>
      <c r="M131" s="111">
        <f t="shared" si="71"/>
        <v>706300</v>
      </c>
      <c r="N131" s="100"/>
      <c r="O131" s="111">
        <f t="shared" si="72"/>
        <v>706300</v>
      </c>
      <c r="P131" s="100"/>
      <c r="Q131" s="111">
        <f t="shared" si="73"/>
        <v>706300</v>
      </c>
      <c r="R131" s="100"/>
      <c r="S131" s="111">
        <v>706300</v>
      </c>
    </row>
    <row r="132" spans="1:19">
      <c r="A132" s="58" t="s">
        <v>132</v>
      </c>
      <c r="B132" s="160" t="s">
        <v>159</v>
      </c>
      <c r="C132" s="110">
        <v>245700</v>
      </c>
      <c r="D132" s="86"/>
      <c r="E132" s="110">
        <f t="shared" si="27"/>
        <v>245700</v>
      </c>
      <c r="F132" s="86"/>
      <c r="G132" s="110">
        <f t="shared" si="68"/>
        <v>245700</v>
      </c>
      <c r="H132" s="86"/>
      <c r="I132" s="110">
        <f t="shared" si="69"/>
        <v>245700</v>
      </c>
      <c r="J132" s="86"/>
      <c r="K132" s="111">
        <f t="shared" si="70"/>
        <v>245700</v>
      </c>
      <c r="L132" s="100"/>
      <c r="M132" s="111">
        <f t="shared" si="71"/>
        <v>245700</v>
      </c>
      <c r="N132" s="100"/>
      <c r="O132" s="111">
        <f t="shared" si="72"/>
        <v>245700</v>
      </c>
      <c r="P132" s="100"/>
      <c r="Q132" s="111">
        <f t="shared" si="73"/>
        <v>245700</v>
      </c>
      <c r="R132" s="100"/>
      <c r="S132" s="111">
        <v>245700</v>
      </c>
    </row>
    <row r="133" spans="1:19" ht="38.25">
      <c r="A133" s="58" t="s">
        <v>197</v>
      </c>
      <c r="B133" s="188" t="s">
        <v>198</v>
      </c>
      <c r="C133" s="161"/>
      <c r="D133" s="147"/>
      <c r="E133" s="161"/>
      <c r="F133" s="147"/>
      <c r="G133" s="161"/>
      <c r="H133" s="147"/>
      <c r="I133" s="161"/>
      <c r="J133" s="147"/>
      <c r="K133" s="162"/>
      <c r="L133" s="149">
        <v>9604200</v>
      </c>
      <c r="M133" s="91">
        <v>9604200</v>
      </c>
      <c r="N133" s="149"/>
      <c r="O133" s="91">
        <v>9604200</v>
      </c>
      <c r="P133" s="149"/>
      <c r="Q133" s="91">
        <v>9604200</v>
      </c>
      <c r="R133" s="149"/>
      <c r="S133" s="91">
        <v>9604200</v>
      </c>
    </row>
    <row r="134" spans="1:19" ht="17.25" customHeight="1">
      <c r="A134" s="58"/>
      <c r="B134" s="188" t="s">
        <v>119</v>
      </c>
      <c r="C134" s="174">
        <f>C135+C138+C139+C143</f>
        <v>8594800</v>
      </c>
      <c r="D134" s="174">
        <f>D135+D138+D139+D143</f>
        <v>3203700</v>
      </c>
      <c r="E134" s="174">
        <f>SUM(C134:D134)</f>
        <v>11798500</v>
      </c>
      <c r="F134" s="174">
        <f>F135+F138+F139+F143+F149</f>
        <v>1035400</v>
      </c>
      <c r="G134" s="174">
        <f>SUM(E134:F134)</f>
        <v>12833900</v>
      </c>
      <c r="H134" s="174">
        <f>H135+H138+H139+H143+H149</f>
        <v>0</v>
      </c>
      <c r="I134" s="174">
        <f>SUM(G134:H134)</f>
        <v>12833900</v>
      </c>
      <c r="J134" s="174">
        <f>J135+J138+J139+J143+J149+J141+J144+J145</f>
        <v>10367100</v>
      </c>
      <c r="K134" s="102">
        <f>SUM(I134:J134)</f>
        <v>23201000</v>
      </c>
      <c r="L134" s="102">
        <f>L135+L138+L139+L143+L149+L141+L144+L145</f>
        <v>31553000</v>
      </c>
      <c r="M134" s="102">
        <f>M135+M138+M139+M143+M149+M141+M144+M145</f>
        <v>54754000</v>
      </c>
      <c r="N134" s="102">
        <f>N135+N138+N139+N143+N149+N141+N144+N145</f>
        <v>0</v>
      </c>
      <c r="O134" s="102">
        <f>O135+O138+O139+O143+O149+O141+O144+O145</f>
        <v>54754000</v>
      </c>
      <c r="P134" s="102">
        <f>P135+P138+P139+P143+P149+P140+P144+P145+P146+P148</f>
        <v>9513000</v>
      </c>
      <c r="Q134" s="102">
        <f>Q135+Q138+Q139+Q143+Q149+Q140+Q144+Q145+Q146+Q148</f>
        <v>63521900</v>
      </c>
      <c r="R134" s="102">
        <f>R135+R138+R139+R143+R149+R140+R144+R145+R146+R148</f>
        <v>10261200</v>
      </c>
      <c r="S134" s="102">
        <v>73783100</v>
      </c>
    </row>
    <row r="135" spans="1:19" ht="25.5">
      <c r="A135" s="58" t="s">
        <v>132</v>
      </c>
      <c r="B135" s="188" t="s">
        <v>162</v>
      </c>
      <c r="C135" s="174">
        <f>C136+C137</f>
        <v>5167000</v>
      </c>
      <c r="D135" s="86"/>
      <c r="E135" s="174">
        <f t="shared" si="27"/>
        <v>5167000</v>
      </c>
      <c r="F135" s="86"/>
      <c r="G135" s="174">
        <f t="shared" ref="G135:G158" si="74">SUM(E135:F135)</f>
        <v>5167000</v>
      </c>
      <c r="H135" s="86"/>
      <c r="I135" s="174">
        <f t="shared" ref="I135:I158" si="75">SUM(G135:H135)</f>
        <v>5167000</v>
      </c>
      <c r="J135" s="86"/>
      <c r="K135" s="102">
        <f t="shared" ref="K135:K158" si="76">SUM(I135:J135)</f>
        <v>5167000</v>
      </c>
      <c r="L135" s="102">
        <f>L136+L137</f>
        <v>30000000</v>
      </c>
      <c r="M135" s="102">
        <f t="shared" ref="M135:M158" si="77">SUM(K135:L135)</f>
        <v>35167000</v>
      </c>
      <c r="N135" s="102">
        <f>N136+N137</f>
        <v>0</v>
      </c>
      <c r="O135" s="102">
        <f t="shared" ref="O135:O149" si="78">SUM(M135:N135)</f>
        <v>35167000</v>
      </c>
      <c r="P135" s="102">
        <f>P136+P137</f>
        <v>0</v>
      </c>
      <c r="Q135" s="102">
        <f t="shared" ref="Q135:Q149" si="79">SUM(O135:P135)</f>
        <v>35167000</v>
      </c>
      <c r="R135" s="102">
        <f>R136+R137</f>
        <v>10000000</v>
      </c>
      <c r="S135" s="102">
        <v>45167000</v>
      </c>
    </row>
    <row r="136" spans="1:19" ht="25.5">
      <c r="A136" s="58" t="s">
        <v>132</v>
      </c>
      <c r="B136" s="163" t="s">
        <v>163</v>
      </c>
      <c r="C136" s="110">
        <v>4327000</v>
      </c>
      <c r="D136" s="86"/>
      <c r="E136" s="110">
        <f t="shared" si="27"/>
        <v>4327000</v>
      </c>
      <c r="F136" s="86"/>
      <c r="G136" s="110">
        <f t="shared" si="74"/>
        <v>4327000</v>
      </c>
      <c r="H136" s="86"/>
      <c r="I136" s="110">
        <f t="shared" si="75"/>
        <v>4327000</v>
      </c>
      <c r="J136" s="86"/>
      <c r="K136" s="111">
        <f t="shared" si="76"/>
        <v>4327000</v>
      </c>
      <c r="L136" s="102">
        <v>30000000</v>
      </c>
      <c r="M136" s="111">
        <f t="shared" si="77"/>
        <v>34327000</v>
      </c>
      <c r="N136" s="102"/>
      <c r="O136" s="111">
        <f t="shared" si="78"/>
        <v>34327000</v>
      </c>
      <c r="P136" s="102"/>
      <c r="Q136" s="111">
        <f t="shared" si="79"/>
        <v>34327000</v>
      </c>
      <c r="R136" s="102">
        <v>10000000</v>
      </c>
      <c r="S136" s="111">
        <v>44327000</v>
      </c>
    </row>
    <row r="137" spans="1:19">
      <c r="A137" s="58" t="s">
        <v>132</v>
      </c>
      <c r="B137" s="163" t="s">
        <v>164</v>
      </c>
      <c r="C137" s="110">
        <v>840000</v>
      </c>
      <c r="D137" s="86"/>
      <c r="E137" s="110">
        <f t="shared" si="27"/>
        <v>840000</v>
      </c>
      <c r="F137" s="86"/>
      <c r="G137" s="110">
        <f t="shared" si="74"/>
        <v>840000</v>
      </c>
      <c r="H137" s="86"/>
      <c r="I137" s="110">
        <f t="shared" si="75"/>
        <v>840000</v>
      </c>
      <c r="J137" s="86"/>
      <c r="K137" s="111">
        <f t="shared" si="76"/>
        <v>840000</v>
      </c>
      <c r="L137" s="100"/>
      <c r="M137" s="111">
        <f t="shared" si="77"/>
        <v>840000</v>
      </c>
      <c r="N137" s="100"/>
      <c r="O137" s="111">
        <f t="shared" si="78"/>
        <v>840000</v>
      </c>
      <c r="P137" s="100"/>
      <c r="Q137" s="111">
        <f t="shared" si="79"/>
        <v>840000</v>
      </c>
      <c r="R137" s="100"/>
      <c r="S137" s="111">
        <v>840000</v>
      </c>
    </row>
    <row r="138" spans="1:19" ht="28.5" customHeight="1">
      <c r="A138" s="58" t="s">
        <v>132</v>
      </c>
      <c r="B138" s="38" t="s">
        <v>212</v>
      </c>
      <c r="C138" s="110">
        <v>3427800</v>
      </c>
      <c r="D138" s="102">
        <v>-1352700</v>
      </c>
      <c r="E138" s="110">
        <f t="shared" si="27"/>
        <v>2075100</v>
      </c>
      <c r="F138" s="102"/>
      <c r="G138" s="110">
        <f t="shared" si="74"/>
        <v>2075100</v>
      </c>
      <c r="H138" s="102"/>
      <c r="I138" s="110">
        <f t="shared" si="75"/>
        <v>2075100</v>
      </c>
      <c r="J138" s="102"/>
      <c r="K138" s="111">
        <f t="shared" si="76"/>
        <v>2075100</v>
      </c>
      <c r="L138" s="102"/>
      <c r="M138" s="111">
        <f t="shared" si="77"/>
        <v>2075100</v>
      </c>
      <c r="N138" s="102"/>
      <c r="O138" s="111">
        <f t="shared" si="78"/>
        <v>2075100</v>
      </c>
      <c r="P138" s="102"/>
      <c r="Q138" s="111">
        <f t="shared" si="79"/>
        <v>2075100</v>
      </c>
      <c r="R138" s="102"/>
      <c r="S138" s="111">
        <v>2075100</v>
      </c>
    </row>
    <row r="139" spans="1:19" ht="38.25">
      <c r="A139" s="58" t="s">
        <v>132</v>
      </c>
      <c r="B139" s="12" t="s">
        <v>174</v>
      </c>
      <c r="C139" s="110">
        <v>0</v>
      </c>
      <c r="D139" s="102">
        <v>90000</v>
      </c>
      <c r="E139" s="110">
        <f t="shared" si="27"/>
        <v>90000</v>
      </c>
      <c r="F139" s="102"/>
      <c r="G139" s="110">
        <f t="shared" si="74"/>
        <v>90000</v>
      </c>
      <c r="H139" s="102"/>
      <c r="I139" s="110">
        <f t="shared" si="75"/>
        <v>90000</v>
      </c>
      <c r="J139" s="102"/>
      <c r="K139" s="111">
        <f t="shared" si="76"/>
        <v>90000</v>
      </c>
      <c r="L139" s="102"/>
      <c r="M139" s="111">
        <f t="shared" si="77"/>
        <v>90000</v>
      </c>
      <c r="N139" s="102"/>
      <c r="O139" s="111">
        <f t="shared" si="78"/>
        <v>90000</v>
      </c>
      <c r="P139" s="102"/>
      <c r="Q139" s="111">
        <f t="shared" si="79"/>
        <v>90000</v>
      </c>
      <c r="R139" s="102"/>
      <c r="S139" s="111">
        <v>90000</v>
      </c>
    </row>
    <row r="140" spans="1:19" ht="25.5">
      <c r="A140" s="58" t="s">
        <v>132</v>
      </c>
      <c r="B140" s="38" t="s">
        <v>211</v>
      </c>
      <c r="C140" s="110"/>
      <c r="D140" s="102"/>
      <c r="E140" s="110"/>
      <c r="F140" s="102"/>
      <c r="G140" s="110"/>
      <c r="H140" s="102"/>
      <c r="I140" s="110"/>
      <c r="J140" s="102"/>
      <c r="K140" s="111"/>
      <c r="L140" s="102"/>
      <c r="M140" s="111"/>
      <c r="N140" s="102"/>
      <c r="O140" s="111">
        <f t="shared" si="78"/>
        <v>0</v>
      </c>
      <c r="P140" s="102">
        <f>P141+P142</f>
        <v>9139700</v>
      </c>
      <c r="Q140" s="111">
        <f t="shared" si="79"/>
        <v>9139700</v>
      </c>
      <c r="R140" s="102">
        <f>R141+R142</f>
        <v>261200</v>
      </c>
      <c r="S140" s="111">
        <v>9400900</v>
      </c>
    </row>
    <row r="141" spans="1:19" ht="38.25">
      <c r="A141" s="58" t="s">
        <v>132</v>
      </c>
      <c r="B141" s="140" t="s">
        <v>202</v>
      </c>
      <c r="C141" s="110"/>
      <c r="D141" s="102"/>
      <c r="E141" s="110"/>
      <c r="F141" s="102"/>
      <c r="G141" s="110"/>
      <c r="H141" s="102"/>
      <c r="I141" s="110">
        <f t="shared" si="75"/>
        <v>0</v>
      </c>
      <c r="J141" s="102">
        <v>745100</v>
      </c>
      <c r="K141" s="111">
        <f t="shared" si="76"/>
        <v>745100</v>
      </c>
      <c r="L141" s="102"/>
      <c r="M141" s="111">
        <f t="shared" si="77"/>
        <v>745100</v>
      </c>
      <c r="N141" s="102"/>
      <c r="O141" s="111">
        <f t="shared" si="78"/>
        <v>745100</v>
      </c>
      <c r="P141" s="102">
        <v>1867300</v>
      </c>
      <c r="Q141" s="111">
        <f t="shared" si="79"/>
        <v>2612400</v>
      </c>
      <c r="R141" s="102"/>
      <c r="S141" s="111">
        <v>2612400</v>
      </c>
    </row>
    <row r="142" spans="1:19" ht="38.25">
      <c r="A142" s="58" t="s">
        <v>132</v>
      </c>
      <c r="B142" s="140" t="s">
        <v>210</v>
      </c>
      <c r="C142" s="110"/>
      <c r="D142" s="102"/>
      <c r="E142" s="110"/>
      <c r="F142" s="102"/>
      <c r="G142" s="110"/>
      <c r="H142" s="102"/>
      <c r="I142" s="110"/>
      <c r="J142" s="102"/>
      <c r="K142" s="111"/>
      <c r="L142" s="102"/>
      <c r="M142" s="111"/>
      <c r="N142" s="102"/>
      <c r="O142" s="111">
        <f t="shared" si="78"/>
        <v>0</v>
      </c>
      <c r="P142" s="102">
        <v>7272400</v>
      </c>
      <c r="Q142" s="111">
        <f t="shared" si="79"/>
        <v>7272400</v>
      </c>
      <c r="R142" s="102">
        <v>261200</v>
      </c>
      <c r="S142" s="111">
        <v>7533600</v>
      </c>
    </row>
    <row r="143" spans="1:19" ht="25.5">
      <c r="A143" s="58" t="s">
        <v>132</v>
      </c>
      <c r="B143" s="38" t="s">
        <v>177</v>
      </c>
      <c r="C143" s="110">
        <v>0</v>
      </c>
      <c r="D143" s="102">
        <v>4466400</v>
      </c>
      <c r="E143" s="110">
        <f t="shared" si="27"/>
        <v>4466400</v>
      </c>
      <c r="F143" s="102"/>
      <c r="G143" s="110">
        <f t="shared" si="74"/>
        <v>4466400</v>
      </c>
      <c r="H143" s="102"/>
      <c r="I143" s="110">
        <f t="shared" si="75"/>
        <v>4466400</v>
      </c>
      <c r="J143" s="102"/>
      <c r="K143" s="111">
        <f t="shared" si="76"/>
        <v>4466400</v>
      </c>
      <c r="L143" s="102"/>
      <c r="M143" s="111">
        <f t="shared" si="77"/>
        <v>4466400</v>
      </c>
      <c r="N143" s="102"/>
      <c r="O143" s="111">
        <f t="shared" si="78"/>
        <v>4466400</v>
      </c>
      <c r="P143" s="102"/>
      <c r="Q143" s="111">
        <f t="shared" si="79"/>
        <v>4466400</v>
      </c>
      <c r="R143" s="102"/>
      <c r="S143" s="111">
        <v>4466400</v>
      </c>
    </row>
    <row r="144" spans="1:19" ht="38.25">
      <c r="A144" s="58" t="s">
        <v>132</v>
      </c>
      <c r="B144" s="38" t="s">
        <v>189</v>
      </c>
      <c r="C144" s="110"/>
      <c r="D144" s="102"/>
      <c r="E144" s="110"/>
      <c r="F144" s="102"/>
      <c r="G144" s="110"/>
      <c r="H144" s="102"/>
      <c r="I144" s="110">
        <f t="shared" si="75"/>
        <v>0</v>
      </c>
      <c r="J144" s="102">
        <v>6601500</v>
      </c>
      <c r="K144" s="111">
        <f t="shared" si="76"/>
        <v>6601500</v>
      </c>
      <c r="L144" s="102"/>
      <c r="M144" s="111">
        <f t="shared" si="77"/>
        <v>6601500</v>
      </c>
      <c r="N144" s="102"/>
      <c r="O144" s="111">
        <f t="shared" si="78"/>
        <v>6601500</v>
      </c>
      <c r="P144" s="102">
        <f>-5800000-222100</f>
        <v>-6022100</v>
      </c>
      <c r="Q144" s="111">
        <f t="shared" si="79"/>
        <v>579400</v>
      </c>
      <c r="R144" s="102"/>
      <c r="S144" s="111">
        <v>579400</v>
      </c>
    </row>
    <row r="145" spans="1:19" ht="25.5">
      <c r="A145" s="58" t="s">
        <v>132</v>
      </c>
      <c r="B145" s="140" t="s">
        <v>190</v>
      </c>
      <c r="C145" s="110"/>
      <c r="D145" s="102"/>
      <c r="E145" s="110"/>
      <c r="F145" s="102"/>
      <c r="G145" s="110"/>
      <c r="H145" s="102"/>
      <c r="I145" s="110">
        <f t="shared" si="75"/>
        <v>0</v>
      </c>
      <c r="J145" s="102">
        <v>432000</v>
      </c>
      <c r="K145" s="111">
        <f t="shared" si="76"/>
        <v>432000</v>
      </c>
      <c r="L145" s="102"/>
      <c r="M145" s="111">
        <f t="shared" si="77"/>
        <v>432000</v>
      </c>
      <c r="N145" s="102"/>
      <c r="O145" s="111">
        <f t="shared" si="78"/>
        <v>432000</v>
      </c>
      <c r="P145" s="102">
        <v>432000</v>
      </c>
      <c r="Q145" s="111">
        <f t="shared" si="79"/>
        <v>864000</v>
      </c>
      <c r="R145" s="102"/>
      <c r="S145" s="111">
        <v>864000</v>
      </c>
    </row>
    <row r="146" spans="1:19" ht="38.25">
      <c r="A146" s="58" t="s">
        <v>132</v>
      </c>
      <c r="B146" s="188" t="s">
        <v>146</v>
      </c>
      <c r="C146" s="110"/>
      <c r="D146" s="102"/>
      <c r="E146" s="110"/>
      <c r="F146" s="102"/>
      <c r="G146" s="110"/>
      <c r="H146" s="102"/>
      <c r="I146" s="110"/>
      <c r="J146" s="102"/>
      <c r="K146" s="111"/>
      <c r="L146" s="102"/>
      <c r="M146" s="111"/>
      <c r="N146" s="102"/>
      <c r="O146" s="111">
        <f t="shared" si="78"/>
        <v>0</v>
      </c>
      <c r="P146" s="102">
        <f>P147</f>
        <v>5754100</v>
      </c>
      <c r="Q146" s="111">
        <f t="shared" si="79"/>
        <v>5754100</v>
      </c>
      <c r="R146" s="102">
        <f>R147</f>
        <v>0</v>
      </c>
      <c r="S146" s="111">
        <v>5754100</v>
      </c>
    </row>
    <row r="147" spans="1:19" ht="25.5">
      <c r="A147" s="58" t="s">
        <v>132</v>
      </c>
      <c r="B147" s="140" t="s">
        <v>219</v>
      </c>
      <c r="C147" s="110"/>
      <c r="D147" s="102"/>
      <c r="E147" s="110"/>
      <c r="F147" s="102"/>
      <c r="G147" s="110"/>
      <c r="H147" s="102"/>
      <c r="I147" s="110"/>
      <c r="J147" s="102"/>
      <c r="K147" s="111"/>
      <c r="L147" s="102"/>
      <c r="M147" s="111"/>
      <c r="N147" s="102"/>
      <c r="O147" s="111">
        <f t="shared" si="78"/>
        <v>0</v>
      </c>
      <c r="P147" s="102">
        <v>5754100</v>
      </c>
      <c r="Q147" s="111">
        <f t="shared" si="79"/>
        <v>5754100</v>
      </c>
      <c r="R147" s="102"/>
      <c r="S147" s="111">
        <v>5754100</v>
      </c>
    </row>
    <row r="148" spans="1:19" ht="25.5">
      <c r="A148" s="58" t="s">
        <v>132</v>
      </c>
      <c r="B148" s="140" t="s">
        <v>221</v>
      </c>
      <c r="C148" s="110"/>
      <c r="D148" s="102"/>
      <c r="E148" s="110"/>
      <c r="F148" s="102"/>
      <c r="G148" s="110"/>
      <c r="H148" s="102"/>
      <c r="I148" s="110"/>
      <c r="J148" s="102"/>
      <c r="K148" s="111"/>
      <c r="L148" s="102"/>
      <c r="M148" s="111"/>
      <c r="N148" s="102"/>
      <c r="O148" s="111">
        <f t="shared" si="78"/>
        <v>0</v>
      </c>
      <c r="P148" s="102">
        <v>209300</v>
      </c>
      <c r="Q148" s="111">
        <f t="shared" si="79"/>
        <v>209300</v>
      </c>
      <c r="R148" s="102"/>
      <c r="S148" s="111">
        <v>209300</v>
      </c>
    </row>
    <row r="149" spans="1:19">
      <c r="A149" s="58" t="s">
        <v>132</v>
      </c>
      <c r="B149" s="38" t="s">
        <v>181</v>
      </c>
      <c r="C149" s="110"/>
      <c r="D149" s="102"/>
      <c r="E149" s="110">
        <f t="shared" si="27"/>
        <v>0</v>
      </c>
      <c r="F149" s="102">
        <v>1035400</v>
      </c>
      <c r="G149" s="110">
        <f t="shared" si="74"/>
        <v>1035400</v>
      </c>
      <c r="H149" s="102"/>
      <c r="I149" s="110">
        <f t="shared" si="75"/>
        <v>1035400</v>
      </c>
      <c r="J149" s="102">
        <v>2588500</v>
      </c>
      <c r="K149" s="111">
        <f t="shared" si="76"/>
        <v>3623900</v>
      </c>
      <c r="L149" s="102">
        <v>1553000</v>
      </c>
      <c r="M149" s="111">
        <f t="shared" si="77"/>
        <v>5176900</v>
      </c>
      <c r="N149" s="102"/>
      <c r="O149" s="111">
        <f t="shared" si="78"/>
        <v>5176900</v>
      </c>
      <c r="P149" s="102"/>
      <c r="Q149" s="111">
        <f t="shared" si="79"/>
        <v>5176900</v>
      </c>
      <c r="R149" s="102"/>
      <c r="S149" s="111">
        <v>5176900</v>
      </c>
    </row>
    <row r="150" spans="1:19">
      <c r="A150" s="17"/>
      <c r="B150" s="112" t="s">
        <v>85</v>
      </c>
      <c r="C150" s="81">
        <f>C151</f>
        <v>0</v>
      </c>
      <c r="D150" s="100"/>
      <c r="E150" s="81">
        <f t="shared" si="27"/>
        <v>0</v>
      </c>
      <c r="F150" s="103">
        <f>F151</f>
        <v>320200</v>
      </c>
      <c r="G150" s="81">
        <f t="shared" si="74"/>
        <v>320200</v>
      </c>
      <c r="H150" s="103"/>
      <c r="I150" s="81">
        <f t="shared" si="75"/>
        <v>320200</v>
      </c>
      <c r="J150" s="103">
        <f>J151+J152</f>
        <v>1286000</v>
      </c>
      <c r="K150" s="121">
        <f>SUM(I150:J150)</f>
        <v>1606200</v>
      </c>
      <c r="L150" s="103">
        <f>L151+L152+L153+L154</f>
        <v>747500</v>
      </c>
      <c r="M150" s="121">
        <f>SUM(K150:L150)</f>
        <v>2353700</v>
      </c>
      <c r="N150" s="103">
        <f>N151+N152+N153+N154</f>
        <v>0</v>
      </c>
      <c r="O150" s="121">
        <f>SUM(M150:N150)</f>
        <v>2353700</v>
      </c>
      <c r="P150" s="103">
        <f>P151+P152+P153+P154</f>
        <v>171300</v>
      </c>
      <c r="Q150" s="121">
        <f>Q151+Q152+Q153+Q154</f>
        <v>2525000</v>
      </c>
      <c r="R150" s="103">
        <f>R151+R152+R153+R154</f>
        <v>0</v>
      </c>
      <c r="S150" s="121">
        <v>2525000</v>
      </c>
    </row>
    <row r="151" spans="1:19" ht="25.5">
      <c r="A151" s="58" t="s">
        <v>182</v>
      </c>
      <c r="B151" s="112" t="s">
        <v>201</v>
      </c>
      <c r="C151" s="113"/>
      <c r="D151" s="103"/>
      <c r="E151" s="113">
        <f t="shared" si="27"/>
        <v>0</v>
      </c>
      <c r="F151" s="103">
        <v>320200</v>
      </c>
      <c r="G151" s="113">
        <f t="shared" si="74"/>
        <v>320200</v>
      </c>
      <c r="H151" s="103"/>
      <c r="I151" s="113">
        <f t="shared" si="75"/>
        <v>320200</v>
      </c>
      <c r="J151" s="103"/>
      <c r="K151" s="134">
        <f t="shared" si="76"/>
        <v>320200</v>
      </c>
      <c r="L151" s="103"/>
      <c r="M151" s="134">
        <f t="shared" si="77"/>
        <v>320200</v>
      </c>
      <c r="N151" s="103"/>
      <c r="O151" s="134">
        <f t="shared" ref="O151" si="80">SUM(M151:N151)</f>
        <v>320200</v>
      </c>
      <c r="P151" s="103"/>
      <c r="Q151" s="134">
        <f t="shared" ref="Q151" si="81">SUM(O151:P151)</f>
        <v>320200</v>
      </c>
      <c r="R151" s="103"/>
      <c r="S151" s="134">
        <v>320200</v>
      </c>
    </row>
    <row r="152" spans="1:19">
      <c r="A152" s="58" t="s">
        <v>188</v>
      </c>
      <c r="B152" s="112" t="s">
        <v>200</v>
      </c>
      <c r="C152" s="113"/>
      <c r="D152" s="103"/>
      <c r="E152" s="113"/>
      <c r="F152" s="103"/>
      <c r="G152" s="113"/>
      <c r="H152" s="103"/>
      <c r="I152" s="113">
        <f t="shared" si="75"/>
        <v>0</v>
      </c>
      <c r="J152" s="103">
        <v>1286000</v>
      </c>
      <c r="K152" s="134">
        <f t="shared" si="76"/>
        <v>1286000</v>
      </c>
      <c r="L152" s="103"/>
      <c r="M152" s="134">
        <f>SUM(K152:L152)</f>
        <v>1286000</v>
      </c>
      <c r="N152" s="103"/>
      <c r="O152" s="134">
        <f>SUM(M152:N152)</f>
        <v>1286000</v>
      </c>
      <c r="P152" s="103"/>
      <c r="Q152" s="134">
        <f>SUM(O152:P152)</f>
        <v>1286000</v>
      </c>
      <c r="R152" s="103"/>
      <c r="S152" s="134">
        <v>1286000</v>
      </c>
    </row>
    <row r="153" spans="1:19" ht="25.5">
      <c r="A153" s="58" t="s">
        <v>196</v>
      </c>
      <c r="B153" s="112" t="s">
        <v>199</v>
      </c>
      <c r="C153" s="113"/>
      <c r="D153" s="103"/>
      <c r="E153" s="113"/>
      <c r="F153" s="103"/>
      <c r="G153" s="113"/>
      <c r="H153" s="103"/>
      <c r="I153" s="113"/>
      <c r="J153" s="103"/>
      <c r="K153" s="134"/>
      <c r="L153" s="111">
        <v>747500</v>
      </c>
      <c r="M153" s="134">
        <f>SUM(K153:L153)</f>
        <v>747500</v>
      </c>
      <c r="N153" s="111"/>
      <c r="O153" s="134">
        <f>SUM(M153:N153)</f>
        <v>747500</v>
      </c>
      <c r="P153" s="111"/>
      <c r="Q153" s="134">
        <f>SUM(O153:P153)</f>
        <v>747500</v>
      </c>
      <c r="R153" s="111"/>
      <c r="S153" s="134">
        <v>747500</v>
      </c>
    </row>
    <row r="154" spans="1:19" ht="25.5">
      <c r="A154" s="58" t="s">
        <v>132</v>
      </c>
      <c r="B154" s="112" t="s">
        <v>218</v>
      </c>
      <c r="C154" s="113"/>
      <c r="D154" s="103"/>
      <c r="E154" s="113"/>
      <c r="F154" s="103"/>
      <c r="G154" s="113"/>
      <c r="H154" s="103"/>
      <c r="I154" s="113"/>
      <c r="J154" s="103"/>
      <c r="K154" s="134"/>
      <c r="L154" s="103"/>
      <c r="M154" s="134"/>
      <c r="N154" s="103"/>
      <c r="O154" s="134">
        <f>SUM(M154:N154)</f>
        <v>0</v>
      </c>
      <c r="P154" s="111">
        <v>171300</v>
      </c>
      <c r="Q154" s="134">
        <f>SUM(O154:P154)</f>
        <v>171300</v>
      </c>
      <c r="R154" s="111"/>
      <c r="S154" s="134">
        <v>171300</v>
      </c>
    </row>
    <row r="155" spans="1:19">
      <c r="A155" s="17" t="s">
        <v>111</v>
      </c>
      <c r="B155" s="188" t="s">
        <v>112</v>
      </c>
      <c r="C155" s="81">
        <f>C156</f>
        <v>0</v>
      </c>
      <c r="D155" s="81">
        <f>D156</f>
        <v>40000000</v>
      </c>
      <c r="E155" s="81">
        <f t="shared" si="27"/>
        <v>40000000</v>
      </c>
      <c r="F155" s="81">
        <f>F156</f>
        <v>0</v>
      </c>
      <c r="G155" s="81">
        <f t="shared" si="74"/>
        <v>40000000</v>
      </c>
      <c r="H155" s="81">
        <f>H156</f>
        <v>0</v>
      </c>
      <c r="I155" s="81">
        <f t="shared" si="75"/>
        <v>40000000</v>
      </c>
      <c r="J155" s="81">
        <f>J156</f>
        <v>784750</v>
      </c>
      <c r="K155" s="121">
        <f t="shared" si="76"/>
        <v>40784750</v>
      </c>
      <c r="L155" s="121">
        <f>L156</f>
        <v>293050</v>
      </c>
      <c r="M155" s="121">
        <f t="shared" si="77"/>
        <v>41077800</v>
      </c>
      <c r="N155" s="121">
        <f>N156</f>
        <v>32000000</v>
      </c>
      <c r="O155" s="121">
        <f t="shared" ref="O155:O158" si="82">SUM(M155:N155)</f>
        <v>73077800</v>
      </c>
      <c r="P155" s="121">
        <f>P156</f>
        <v>0</v>
      </c>
      <c r="Q155" s="121">
        <f t="shared" ref="Q155:Q158" si="83">SUM(O155:P155)</f>
        <v>73077800</v>
      </c>
      <c r="R155" s="121">
        <f>R156</f>
        <v>190000</v>
      </c>
      <c r="S155" s="121">
        <v>73267800</v>
      </c>
    </row>
    <row r="156" spans="1:19">
      <c r="A156" s="58" t="s">
        <v>133</v>
      </c>
      <c r="B156" s="12" t="s">
        <v>113</v>
      </c>
      <c r="C156" s="110">
        <v>0</v>
      </c>
      <c r="D156" s="100">
        <v>40000000</v>
      </c>
      <c r="E156" s="110">
        <f t="shared" si="27"/>
        <v>40000000</v>
      </c>
      <c r="F156" s="100"/>
      <c r="G156" s="110">
        <f t="shared" si="74"/>
        <v>40000000</v>
      </c>
      <c r="H156" s="100"/>
      <c r="I156" s="110">
        <f t="shared" si="75"/>
        <v>40000000</v>
      </c>
      <c r="J156" s="100">
        <f>739350+45400</f>
        <v>784750</v>
      </c>
      <c r="K156" s="111">
        <f t="shared" si="76"/>
        <v>40784750</v>
      </c>
      <c r="L156" s="100">
        <f>193050+100000</f>
        <v>293050</v>
      </c>
      <c r="M156" s="111">
        <f t="shared" si="77"/>
        <v>41077800</v>
      </c>
      <c r="N156" s="100">
        <f>2000000+30000000</f>
        <v>32000000</v>
      </c>
      <c r="O156" s="111">
        <f t="shared" si="82"/>
        <v>73077800</v>
      </c>
      <c r="P156" s="100"/>
      <c r="Q156" s="111">
        <f t="shared" si="83"/>
        <v>73077800</v>
      </c>
      <c r="R156" s="100">
        <f>140000+50000</f>
        <v>190000</v>
      </c>
      <c r="S156" s="111">
        <v>73267800</v>
      </c>
    </row>
    <row r="157" spans="1:19" ht="38.25">
      <c r="A157" s="17" t="s">
        <v>134</v>
      </c>
      <c r="B157" s="188" t="s">
        <v>135</v>
      </c>
      <c r="C157" s="157">
        <v>0</v>
      </c>
      <c r="D157" s="102">
        <f>-1177261</f>
        <v>-1177261</v>
      </c>
      <c r="E157" s="111">
        <f t="shared" si="27"/>
        <v>-1177261</v>
      </c>
      <c r="F157" s="102">
        <f>-57640.01-13742.52-15243.14-8671.36</f>
        <v>-95297.03</v>
      </c>
      <c r="G157" s="111">
        <f t="shared" si="74"/>
        <v>-1272558.03</v>
      </c>
      <c r="H157" s="102"/>
      <c r="I157" s="111">
        <f t="shared" si="75"/>
        <v>-1272558.03</v>
      </c>
      <c r="J157" s="102">
        <v>-23911.99</v>
      </c>
      <c r="K157" s="111">
        <f t="shared" si="76"/>
        <v>-1296470.02</v>
      </c>
      <c r="L157" s="102"/>
      <c r="M157" s="111">
        <f t="shared" si="77"/>
        <v>-1296470.02</v>
      </c>
      <c r="N157" s="102">
        <f>-8609.48-1947.02-13610.23-32715.52-15244.83-7372.25</f>
        <v>-79499.33</v>
      </c>
      <c r="O157" s="111">
        <f t="shared" si="82"/>
        <v>-1375969.35</v>
      </c>
      <c r="P157" s="102">
        <f>-10743.23-20209.31</f>
        <v>-30952.54</v>
      </c>
      <c r="Q157" s="111">
        <f t="shared" si="83"/>
        <v>-1406921.8900000001</v>
      </c>
      <c r="R157" s="102"/>
      <c r="S157" s="111">
        <v>-1406921.8900000001</v>
      </c>
    </row>
    <row r="158" spans="1:19">
      <c r="A158" s="195"/>
      <c r="B158" s="196" t="s">
        <v>114</v>
      </c>
      <c r="C158" s="197">
        <f>C51+C9</f>
        <v>900089200</v>
      </c>
      <c r="D158" s="198">
        <f>D51+D9</f>
        <v>48299548</v>
      </c>
      <c r="E158" s="198">
        <f t="shared" si="27"/>
        <v>948388748</v>
      </c>
      <c r="F158" s="198">
        <f>F51+F9</f>
        <v>24434339</v>
      </c>
      <c r="G158" s="198">
        <f t="shared" si="74"/>
        <v>972823087</v>
      </c>
      <c r="H158" s="198">
        <f>H51+H9</f>
        <v>73401000</v>
      </c>
      <c r="I158" s="198">
        <f t="shared" si="75"/>
        <v>1046224087</v>
      </c>
      <c r="J158" s="198">
        <f>J51+J9</f>
        <v>36086900</v>
      </c>
      <c r="K158" s="198">
        <f t="shared" si="76"/>
        <v>1082310987</v>
      </c>
      <c r="L158" s="198">
        <f>L51+L9</f>
        <v>102931070</v>
      </c>
      <c r="M158" s="198">
        <f t="shared" si="77"/>
        <v>1185242057</v>
      </c>
      <c r="N158" s="198">
        <f>N51+N9</f>
        <v>35968234</v>
      </c>
      <c r="O158" s="198">
        <f t="shared" si="82"/>
        <v>1221210291</v>
      </c>
      <c r="P158" s="198">
        <f>P51+P9</f>
        <v>82997900</v>
      </c>
      <c r="Q158" s="198">
        <f t="shared" si="83"/>
        <v>1304208191</v>
      </c>
      <c r="R158" s="198">
        <f>R51+R9</f>
        <v>27801796.169999994</v>
      </c>
      <c r="S158" s="198">
        <v>1332009987.1700001</v>
      </c>
    </row>
  </sheetData>
  <mergeCells count="20">
    <mergeCell ref="C7:C8"/>
    <mergeCell ref="A5:B5"/>
    <mergeCell ref="A7:A8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R7:R8"/>
    <mergeCell ref="S7:S8"/>
    <mergeCell ref="P7:P8"/>
    <mergeCell ref="Q7:Q8"/>
    <mergeCell ref="O7:O8"/>
  </mergeCells>
  <pageMargins left="1.3779527559055118" right="0.39370078740157483" top="0.78740157480314965" bottom="0.78740157480314965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Рабочие материалы</vt:lpstr>
      <vt:lpstr>Приложение_1</vt:lpstr>
      <vt:lpstr>'Рабочие материалы'!Заголовки_для_печати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VorobievaJE</cp:lastModifiedBy>
  <cp:lastPrinted>2012-12-19T06:41:10Z</cp:lastPrinted>
  <dcterms:created xsi:type="dcterms:W3CDTF">2009-01-12T03:44:46Z</dcterms:created>
  <dcterms:modified xsi:type="dcterms:W3CDTF">2012-12-19T11:00:51Z</dcterms:modified>
</cp:coreProperties>
</file>